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140" yWindow="460" windowWidth="22520" windowHeight="17320" activeTab="0"/>
  </bookViews>
  <sheets>
    <sheet name="Explanation" sheetId="1" r:id="rId1"/>
    <sheet name="Reference Only" sheetId="2" r:id="rId2"/>
    <sheet name="Calibration Data" sheetId="3" r:id="rId3"/>
    <sheet name="Calibration Graph" sheetId="4" r:id="rId4"/>
    <sheet name="Troubleshooting" sheetId="5" r:id="rId5"/>
  </sheets>
  <definedNames>
    <definedName name="_xlnm.Print_Area" localSheetId="2">'Calibration Data'!$A$1:$J$21</definedName>
  </definedNames>
  <calcPr fullCalcOnLoad="1"/>
</workbook>
</file>

<file path=xl/sharedStrings.xml><?xml version="1.0" encoding="utf-8"?>
<sst xmlns="http://schemas.openxmlformats.org/spreadsheetml/2006/main" count="152" uniqueCount="118">
  <si>
    <t>Smaller containers will increase apparent viscosity</t>
  </si>
  <si>
    <t>Surface of fluid should be in center of immersion groove. On spindles with wide groove the immersion mark is raised ring at center of groove.</t>
  </si>
  <si>
    <t>LV model instruments at high rpm may require as long as 45 seconds to stabilize.</t>
  </si>
  <si>
    <t>Verifys that good zero torque is established and bearing mechanism is in good condition.</t>
  </si>
  <si>
    <r>
      <t>Enter</t>
    </r>
    <r>
      <rPr>
        <sz val="10"/>
        <rFont val="Arial"/>
        <family val="0"/>
      </rPr>
      <t xml:space="preserve"> model and serial number of your instrument where indicated above data table.</t>
    </r>
  </si>
  <si>
    <t>Bubble level must be centered.</t>
  </si>
  <si>
    <t>Is the viscometer level?</t>
  </si>
  <si>
    <t>Further verification that good zero torque is established and bearing mechanism is in good condition.</t>
  </si>
  <si>
    <t>Without guardleg in place apparent viscosity will be lower than expected. Effect is greatest when using larger spindles.</t>
  </si>
  <si>
    <t>RV</t>
  </si>
  <si>
    <t>Sp Code</t>
  </si>
  <si>
    <t>SMC</t>
  </si>
  <si>
    <t>Spindle selected</t>
  </si>
  <si>
    <t>Torque</t>
  </si>
  <si>
    <t>LV</t>
  </si>
  <si>
    <t>HA</t>
  </si>
  <si>
    <t>HB</t>
  </si>
  <si>
    <t>TK</t>
  </si>
  <si>
    <t>Spring Selected</t>
  </si>
  <si>
    <t>FSR cP</t>
  </si>
  <si>
    <t>Spindle Code</t>
  </si>
  <si>
    <t xml:space="preserve">If calibration check still fails you may have to send your instrument to Brookfield for repair. </t>
  </si>
  <si>
    <t>11 Commerce Blvd</t>
  </si>
  <si>
    <t>Middleboro, MA 02346</t>
  </si>
  <si>
    <t>Fax: 508 946-6262</t>
  </si>
  <si>
    <t>Tel: 508 946-6200</t>
  </si>
  <si>
    <t>RV/HA/HB</t>
  </si>
  <si>
    <t>Small</t>
  </si>
  <si>
    <t>Sample</t>
  </si>
  <si>
    <t>Adapter</t>
  </si>
  <si>
    <t>W-B</t>
  </si>
  <si>
    <t>Cone</t>
  </si>
  <si>
    <t>spindles</t>
  </si>
  <si>
    <t>Vane</t>
  </si>
  <si>
    <t>Helipath</t>
  </si>
  <si>
    <t>DIN</t>
  </si>
  <si>
    <t>ULA</t>
  </si>
  <si>
    <t>No entry required, FSR is calculated based upon spring, spindle and speed</t>
  </si>
  <si>
    <t>J</t>
  </si>
  <si>
    <t>2.5LV</t>
  </si>
  <si>
    <t>5LV</t>
  </si>
  <si>
    <t>2HA</t>
  </si>
  <si>
    <t>2.5HA</t>
  </si>
  <si>
    <t>0.5RV</t>
  </si>
  <si>
    <t>0.25RV</t>
  </si>
  <si>
    <t>5HB</t>
  </si>
  <si>
    <t>2.5HB</t>
  </si>
  <si>
    <t xml:space="preserve">INSTRUCTIONS :  </t>
  </si>
  <si>
    <r>
      <t xml:space="preserve"> </t>
    </r>
    <r>
      <rPr>
        <b/>
        <i/>
        <sz val="12"/>
        <color indexed="16"/>
        <rFont val="Arial"/>
        <family val="2"/>
      </rPr>
      <t xml:space="preserve"> </t>
    </r>
    <r>
      <rPr>
        <b/>
        <i/>
        <sz val="11"/>
        <color indexed="16"/>
        <rFont val="Arial"/>
        <family val="2"/>
      </rPr>
      <t xml:space="preserve"> ENTER VALUES IN</t>
    </r>
  </si>
  <si>
    <r>
      <t xml:space="preserve">Enter value of calibration fluid in column </t>
    </r>
    <r>
      <rPr>
        <b/>
        <sz val="10"/>
        <color indexed="20"/>
        <rFont val="Arial"/>
        <family val="2"/>
      </rPr>
      <t>A</t>
    </r>
  </si>
  <si>
    <r>
      <t xml:space="preserve">Enter in numerical order the RPMs used In column </t>
    </r>
    <r>
      <rPr>
        <b/>
        <sz val="10"/>
        <color indexed="15"/>
        <rFont val="Arial"/>
        <family val="2"/>
      </rPr>
      <t>E</t>
    </r>
  </si>
  <si>
    <r>
      <t xml:space="preserve">Enter spindle code in column </t>
    </r>
    <r>
      <rPr>
        <b/>
        <sz val="10"/>
        <color indexed="17"/>
        <rFont val="Arial"/>
        <family val="2"/>
      </rPr>
      <t>D</t>
    </r>
  </si>
  <si>
    <t>A</t>
  </si>
  <si>
    <t>B</t>
  </si>
  <si>
    <t>C</t>
  </si>
  <si>
    <t>Instrument Model</t>
  </si>
  <si>
    <t>D</t>
  </si>
  <si>
    <t>E</t>
  </si>
  <si>
    <t>RPM</t>
  </si>
  <si>
    <t>F</t>
  </si>
  <si>
    <t>G</t>
  </si>
  <si>
    <t>1% of FSR cP</t>
  </si>
  <si>
    <t>H</t>
  </si>
  <si>
    <t>I</t>
  </si>
  <si>
    <t>Low Limit</t>
  </si>
  <si>
    <t>= A – (B + G)</t>
  </si>
  <si>
    <t>Reading</t>
  </si>
  <si>
    <t>High Limit</t>
  </si>
  <si>
    <t>= A + (B + G)</t>
  </si>
  <si>
    <t>Passed?</t>
  </si>
  <si>
    <t>% Torque (must be &gt;10%)</t>
  </si>
  <si>
    <t>FIELDS ONLY</t>
  </si>
  <si>
    <t>BOLD</t>
  </si>
  <si>
    <t>Viscosity Reading in cP</t>
  </si>
  <si>
    <t>^</t>
  </si>
  <si>
    <t>|</t>
  </si>
  <si>
    <t>Table 1</t>
  </si>
  <si>
    <t>Column</t>
  </si>
  <si>
    <t>Description</t>
  </si>
  <si>
    <t>No entry required. Calculated 1% of FSR value in column F</t>
  </si>
  <si>
    <t>No entry required. Calculated 1% of fluid value in column A</t>
  </si>
  <si>
    <t>No entry required. % torque value calculated from viscosity in column I</t>
  </si>
  <si>
    <t>No entry required. Calculated value for low limit of acceptable range</t>
  </si>
  <si>
    <t>No entry required. Value copied from column I in table 1</t>
  </si>
  <si>
    <t>No entry required. Calculated value for high limit of acceptable range</t>
  </si>
  <si>
    <t>TRUE = Passed.  FALSE = Failed</t>
  </si>
  <si>
    <t>CALIBRATION TEMPLATE FOR ANALYZING CALIBRATION RESULTS</t>
  </si>
  <si>
    <t>1% of Fluid Value (cP)</t>
  </si>
  <si>
    <t>Calibration</t>
  </si>
  <si>
    <t>Enter instrument model:</t>
  </si>
  <si>
    <t>serial number:</t>
  </si>
  <si>
    <t>Actual Fluid Value (cP) from Label or Certificate</t>
  </si>
  <si>
    <t>Table 2</t>
  </si>
  <si>
    <t>No entry required. Shows instrument model.</t>
  </si>
  <si>
    <r>
      <t>Enter</t>
    </r>
    <r>
      <rPr>
        <sz val="10"/>
        <rFont val="Arial"/>
        <family val="0"/>
      </rPr>
      <t xml:space="preserve"> the actual value of your specific calibration fluid. This value can be found on the bottle label or on the accompanying calibration certificate.</t>
    </r>
  </si>
  <si>
    <r>
      <t>Enter</t>
    </r>
    <r>
      <rPr>
        <sz val="10"/>
        <rFont val="Arial"/>
        <family val="0"/>
      </rPr>
      <t xml:space="preserve"> spindle code for spindle used in calibration check</t>
    </r>
  </si>
  <si>
    <r>
      <t>Enter</t>
    </r>
    <r>
      <rPr>
        <sz val="10"/>
        <rFont val="Arial"/>
        <family val="0"/>
      </rPr>
      <t xml:space="preserve"> RPM used for calibration check</t>
    </r>
  </si>
  <si>
    <r>
      <t>Enter</t>
    </r>
    <r>
      <rPr>
        <sz val="10"/>
        <rFont val="Arial"/>
        <family val="0"/>
      </rPr>
      <t xml:space="preserve"> viscosity reading from instrument display</t>
    </r>
  </si>
  <si>
    <t>Is temperature of fluid equilibrated at 25C?</t>
  </si>
  <si>
    <t xml:space="preserve">1) </t>
  </si>
  <si>
    <t xml:space="preserve">2) </t>
  </si>
  <si>
    <t>Is fluid being measured in a 600ml beaker?</t>
  </si>
  <si>
    <t xml:space="preserve">3) </t>
  </si>
  <si>
    <t xml:space="preserve">4) </t>
  </si>
  <si>
    <t>Is spindle immersion mark being observed?</t>
  </si>
  <si>
    <t>Is instrument guard leg being used? (applies only to standard spindles with LV and RV models)</t>
  </si>
  <si>
    <t xml:space="preserve">5) </t>
  </si>
  <si>
    <t>Did spindle rotate long enough? (minimum of 5 revolutions)</t>
  </si>
  <si>
    <t xml:space="preserve">6) </t>
  </si>
  <si>
    <t xml:space="preserve">7) </t>
  </si>
  <si>
    <t>With no spindle attached and the motor running at 10rpm or 12rpm does the % display still show 0.0?</t>
  </si>
  <si>
    <t>Rev 12/2/2010</t>
  </si>
  <si>
    <r>
      <t xml:space="preserve">Enter viscosity reading in column </t>
    </r>
    <r>
      <rPr>
        <b/>
        <sz val="10"/>
        <color indexed="14"/>
        <rFont val="Arial"/>
        <family val="2"/>
      </rPr>
      <t>I</t>
    </r>
    <r>
      <rPr>
        <b/>
        <i/>
        <sz val="10"/>
        <color indexed="14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     </t>
    </r>
  </si>
  <si>
    <t>With no spindle attached and the motor off, does the % display read 0.0? (-0.1 to +0.1 is OK) Does not apply to DV-E.</t>
  </si>
  <si>
    <t xml:space="preserve">8) </t>
  </si>
  <si>
    <t>If calibration check fails, what should you check?</t>
  </si>
  <si>
    <t>Calibration fluid must be at specified temperature +/- 0.2C</t>
  </si>
  <si>
    <t>AMETEK Brookfield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</si>
</sst>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"/>
    <numFmt numFmtId="169" formatCode="#,##0.000"/>
    <numFmt numFmtId="170" formatCode="0.000"/>
    <numFmt numFmtId="171" formatCode="0.000E+00"/>
    <numFmt numFmtId="172" formatCode="0.0000"/>
    <numFmt numFmtId="173" formatCode="0.0"/>
    <numFmt numFmtId="174" formatCode="0.00000"/>
    <numFmt numFmtId="175" formatCode="0.000000"/>
  </numFmts>
  <fonts count="7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b/>
      <sz val="18"/>
      <color indexed="56"/>
      <name val="Arial"/>
      <family val="2"/>
    </font>
    <font>
      <b/>
      <i/>
      <sz val="12"/>
      <color indexed="16"/>
      <name val="Arial"/>
      <family val="2"/>
    </font>
    <font>
      <b/>
      <i/>
      <sz val="11"/>
      <color indexed="16"/>
      <name val="Arial"/>
      <family val="2"/>
    </font>
    <font>
      <b/>
      <i/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4"/>
      <color indexed="20"/>
      <name val="Arial"/>
      <family val="2"/>
    </font>
    <font>
      <b/>
      <i/>
      <sz val="10"/>
      <color indexed="15"/>
      <name val="Arial"/>
      <family val="2"/>
    </font>
    <font>
      <b/>
      <sz val="10"/>
      <color indexed="15"/>
      <name val="Arial"/>
      <family val="2"/>
    </font>
    <font>
      <b/>
      <sz val="14"/>
      <color indexed="15"/>
      <name val="Arial"/>
      <family val="2"/>
    </font>
    <font>
      <b/>
      <i/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17"/>
      <name val="Arial"/>
      <family val="2"/>
    </font>
    <font>
      <b/>
      <i/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4"/>
      <color indexed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6"/>
      <color indexed="8"/>
      <name val="Arial"/>
      <family val="2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top" wrapText="1"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7" fontId="1" fillId="0" borderId="16" xfId="57" applyNumberFormat="1" applyFont="1" applyFill="1" applyBorder="1" applyAlignment="1" applyProtection="1">
      <alignment horizontal="center" vertical="top" wrapText="1"/>
      <protection/>
    </xf>
    <xf numFmtId="167" fontId="1" fillId="0" borderId="12" xfId="57" applyNumberFormat="1" applyFont="1" applyFill="1" applyBorder="1" applyAlignment="1" applyProtection="1">
      <alignment horizontal="center" vertical="top" wrapText="1"/>
      <protection/>
    </xf>
    <xf numFmtId="167" fontId="1" fillId="0" borderId="14" xfId="57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1" fillId="0" borderId="17" xfId="0" applyNumberFormat="1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10" fillId="0" borderId="16" xfId="0" applyFont="1" applyFill="1" applyBorder="1" applyAlignment="1" applyProtection="1">
      <alignment horizontal="center" vertical="top" wrapText="1"/>
      <protection/>
    </xf>
    <xf numFmtId="0" fontId="10" fillId="0" borderId="12" xfId="0" applyFont="1" applyFill="1" applyBorder="1" applyAlignment="1" applyProtection="1">
      <alignment horizontal="center" vertical="top" wrapText="1"/>
      <protection/>
    </xf>
    <xf numFmtId="0" fontId="10" fillId="0" borderId="14" xfId="0" applyFont="1" applyFill="1" applyBorder="1" applyAlignment="1" applyProtection="1">
      <alignment horizontal="center" vertical="top" wrapText="1"/>
      <protection/>
    </xf>
    <xf numFmtId="11" fontId="1" fillId="0" borderId="21" xfId="0" applyNumberFormat="1" applyFont="1" applyFill="1" applyBorder="1" applyAlignment="1" applyProtection="1">
      <alignment horizontal="center" vertical="top" wrapText="1"/>
      <protection/>
    </xf>
    <xf numFmtId="11" fontId="1" fillId="0" borderId="12" xfId="0" applyNumberFormat="1" applyFont="1" applyFill="1" applyBorder="1" applyAlignment="1" applyProtection="1">
      <alignment horizontal="center" vertical="top" wrapText="1"/>
      <protection/>
    </xf>
    <xf numFmtId="11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 vertical="top" wrapText="1"/>
      <protection locked="0"/>
    </xf>
    <xf numFmtId="0" fontId="12" fillId="0" borderId="24" xfId="0" applyFont="1" applyFill="1" applyBorder="1" applyAlignment="1" applyProtection="1">
      <alignment horizontal="center" vertical="top" wrapText="1"/>
      <protection locked="0"/>
    </xf>
    <xf numFmtId="0" fontId="12" fillId="0" borderId="1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11" fontId="12" fillId="0" borderId="26" xfId="0" applyNumberFormat="1" applyFont="1" applyFill="1" applyBorder="1" applyAlignment="1" applyProtection="1">
      <alignment horizontal="center" vertical="top" wrapText="1"/>
      <protection locked="0"/>
    </xf>
    <xf numFmtId="11" fontId="12" fillId="0" borderId="27" xfId="0" applyNumberFormat="1" applyFont="1" applyFill="1" applyBorder="1" applyAlignment="1" applyProtection="1">
      <alignment horizontal="center" vertical="top" wrapText="1"/>
      <protection locked="0"/>
    </xf>
    <xf numFmtId="11" fontId="1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" fontId="0" fillId="0" borderId="36" xfId="0" applyNumberForma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37" xfId="0" applyFont="1" applyFill="1" applyBorder="1" applyAlignment="1" applyProtection="1">
      <alignment horizontal="center" vertical="top" wrapText="1"/>
      <protection locked="0"/>
    </xf>
    <xf numFmtId="0" fontId="11" fillId="0" borderId="3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13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NumberFormat="1" applyAlignment="1">
      <alignment/>
    </xf>
    <xf numFmtId="0" fontId="0" fillId="0" borderId="39" xfId="0" applyBorder="1" applyAlignment="1">
      <alignment horizontal="center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0" fillId="33" borderId="40" xfId="0" applyFont="1" applyFill="1" applyBorder="1" applyAlignment="1">
      <alignment horizontal="center" vertical="top" wrapText="1"/>
    </xf>
    <xf numFmtId="0" fontId="9" fillId="33" borderId="40" xfId="0" applyFont="1" applyFill="1" applyBorder="1" applyAlignment="1">
      <alignment horizontal="center" vertical="top" wrapText="1"/>
    </xf>
    <xf numFmtId="0" fontId="26" fillId="33" borderId="40" xfId="0" applyFont="1" applyFill="1" applyBorder="1" applyAlignment="1">
      <alignment horizontal="center" vertical="top" wrapText="1"/>
    </xf>
    <xf numFmtId="0" fontId="23" fillId="33" borderId="40" xfId="0" applyFont="1" applyFill="1" applyBorder="1" applyAlignment="1">
      <alignment horizontal="center" vertical="top" wrapText="1"/>
    </xf>
    <xf numFmtId="0" fontId="29" fillId="33" borderId="40" xfId="0" applyFont="1" applyFill="1" applyBorder="1" applyAlignment="1">
      <alignment horizontal="center" vertical="top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top" wrapText="1"/>
    </xf>
    <xf numFmtId="0" fontId="2" fillId="33" borderId="44" xfId="0" applyFont="1" applyFill="1" applyBorder="1" applyAlignment="1">
      <alignment horizontal="center" vertical="top" wrapText="1"/>
    </xf>
    <xf numFmtId="0" fontId="2" fillId="33" borderId="45" xfId="0" applyFont="1" applyFill="1" applyBorder="1" applyAlignment="1">
      <alignment horizontal="center" vertical="top" wrapText="1"/>
    </xf>
    <xf numFmtId="0" fontId="0" fillId="33" borderId="41" xfId="0" applyFill="1" applyBorder="1" applyAlignment="1">
      <alignment/>
    </xf>
    <xf numFmtId="0" fontId="2" fillId="33" borderId="17" xfId="0" applyFont="1" applyFill="1" applyBorder="1" applyAlignment="1" quotePrefix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 quotePrefix="1">
      <alignment horizontal="center" vertical="top" wrapText="1"/>
    </xf>
    <xf numFmtId="0" fontId="2" fillId="33" borderId="46" xfId="0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4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Calibration Graph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2875"/>
          <c:w val="0.815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v>High Limit</c:v>
          </c:tx>
          <c:spPr>
            <a:ln w="381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'Calibration Data'!$E$12:$E$14</c:f>
              <c:numCache>
                <c:ptCount val="3"/>
                <c:pt idx="0">
                  <c:v>12</c:v>
                </c:pt>
                <c:pt idx="1">
                  <c:v>30</c:v>
                </c:pt>
                <c:pt idx="2">
                  <c:v>60</c:v>
                </c:pt>
              </c:numCache>
            </c:numRef>
          </c:xVal>
          <c:yVal>
            <c:numRef>
              <c:f>'Calibration Data'!$H$19:$H$21</c:f>
              <c:numCache>
                <c:ptCount val="3"/>
                <c:pt idx="0">
                  <c:v>527.9746666666666</c:v>
                </c:pt>
                <c:pt idx="1">
                  <c:v>512.9778666666666</c:v>
                </c:pt>
                <c:pt idx="2">
                  <c:v>507.9789333333333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'Calibration Data'!$A$12</c:f>
              <c:strCache>
                <c:ptCount val="1"/>
                <c:pt idx="0">
                  <c:v>498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'Calibration Data'!$E$12:$E$14</c:f>
              <c:numCache>
                <c:ptCount val="3"/>
                <c:pt idx="0">
                  <c:v>12</c:v>
                </c:pt>
                <c:pt idx="1">
                  <c:v>30</c:v>
                </c:pt>
                <c:pt idx="2">
                  <c:v>60</c:v>
                </c:pt>
              </c:numCache>
            </c:numRef>
          </c:xVal>
          <c:yVal>
            <c:numRef>
              <c:f>'Calibration Data'!$G$19:$G$21</c:f>
              <c:numCache>
                <c:ptCount val="3"/>
                <c:pt idx="0">
                  <c:v>498</c:v>
                </c:pt>
                <c:pt idx="1">
                  <c:v>498</c:v>
                </c:pt>
                <c:pt idx="2">
                  <c:v>498</c:v>
                </c:pt>
              </c:numCache>
            </c:numRef>
          </c:yVal>
          <c:smooth val="1"/>
        </c:ser>
        <c:ser>
          <c:idx val="2"/>
          <c:order val="2"/>
          <c:tx>
            <c:v>Low Limit</c:v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'Calibration Data'!$E$12:$E$14</c:f>
              <c:numCache>
                <c:ptCount val="3"/>
                <c:pt idx="0">
                  <c:v>12</c:v>
                </c:pt>
                <c:pt idx="1">
                  <c:v>30</c:v>
                </c:pt>
                <c:pt idx="2">
                  <c:v>60</c:v>
                </c:pt>
              </c:numCache>
            </c:numRef>
          </c:xVal>
          <c:yVal>
            <c:numRef>
              <c:f>'Calibration Data'!$F$19:$F$21</c:f>
              <c:numCache>
                <c:ptCount val="3"/>
                <c:pt idx="0">
                  <c:v>468.0253333333333</c:v>
                </c:pt>
                <c:pt idx="1">
                  <c:v>483.02213333333333</c:v>
                </c:pt>
                <c:pt idx="2">
                  <c:v>488.0210666666667</c:v>
                </c:pt>
              </c:numCache>
            </c:numRef>
          </c:yVal>
          <c:smooth val="1"/>
        </c:ser>
        <c:axId val="4591018"/>
        <c:axId val="41319163"/>
      </c:scatterChart>
      <c:valAx>
        <c:axId val="4591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19163"/>
        <c:crosses val="autoZero"/>
        <c:crossBetween val="midCat"/>
        <c:dispUnits/>
      </c:valAx>
      <c:valAx>
        <c:axId val="41319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Viscosity (cP)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10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5"/>
          <c:y val="0.491"/>
          <c:w val="0.123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headerFooter>
    <oddFooter>&amp;R&amp;D   &amp;T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47625</xdr:rowOff>
    </xdr:from>
    <xdr:to>
      <xdr:col>9</xdr:col>
      <xdr:colOff>19050</xdr:colOff>
      <xdr:row>28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953000"/>
          <a:ext cx="6467475" cy="1085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calibration template is a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method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checking calibration only.  Regardless of the results obtained from this template, we recommend that all Laboratory Viscometers/Rheometers/Texture Analyzers be returned to Brookfield or an authorized dealer on an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basis for our Calibration &amp; Certification Service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Having this annual maintenance done will ensure your instrument’s long life and optimal performance.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zoomScalePageLayoutView="0" workbookViewId="0" topLeftCell="A1">
      <selection activeCell="C22" sqref="C22"/>
    </sheetView>
  </sheetViews>
  <sheetFormatPr defaultColWidth="8.8515625" defaultRowHeight="12.75"/>
  <cols>
    <col min="1" max="2" width="8.8515625" style="0" customWidth="1"/>
    <col min="3" max="3" width="80.7109375" style="0" customWidth="1"/>
  </cols>
  <sheetData>
    <row r="2" spans="1:3" ht="12.75">
      <c r="A2" s="27" t="s">
        <v>76</v>
      </c>
      <c r="B2" s="28" t="s">
        <v>77</v>
      </c>
      <c r="C2" s="27" t="s">
        <v>78</v>
      </c>
    </row>
    <row r="3" spans="1:3" ht="12.75">
      <c r="A3" s="27"/>
      <c r="B3" s="28" t="s">
        <v>38</v>
      </c>
      <c r="C3" s="27" t="s">
        <v>4</v>
      </c>
    </row>
    <row r="4" spans="2:3" ht="30" customHeight="1">
      <c r="B4" s="26" t="s">
        <v>52</v>
      </c>
      <c r="C4" s="31" t="s">
        <v>94</v>
      </c>
    </row>
    <row r="5" spans="2:3" ht="15" customHeight="1">
      <c r="B5" s="26" t="s">
        <v>53</v>
      </c>
      <c r="C5" s="30" t="s">
        <v>80</v>
      </c>
    </row>
    <row r="6" spans="2:3" ht="15" customHeight="1">
      <c r="B6" s="29" t="s">
        <v>54</v>
      </c>
      <c r="C6" s="30" t="s">
        <v>93</v>
      </c>
    </row>
    <row r="7" spans="2:3" ht="15" customHeight="1">
      <c r="B7" s="29" t="s">
        <v>56</v>
      </c>
      <c r="C7" s="31" t="s">
        <v>95</v>
      </c>
    </row>
    <row r="8" spans="2:3" ht="15" customHeight="1">
      <c r="B8" s="29" t="s">
        <v>57</v>
      </c>
      <c r="C8" s="31" t="s">
        <v>96</v>
      </c>
    </row>
    <row r="9" spans="2:3" ht="12.75">
      <c r="B9" s="29" t="s">
        <v>59</v>
      </c>
      <c r="C9" s="87" t="s">
        <v>37</v>
      </c>
    </row>
    <row r="10" spans="2:3" ht="15" customHeight="1">
      <c r="B10" s="29" t="s">
        <v>60</v>
      </c>
      <c r="C10" s="30" t="s">
        <v>79</v>
      </c>
    </row>
    <row r="11" spans="2:3" ht="15" customHeight="1">
      <c r="B11" s="29" t="s">
        <v>62</v>
      </c>
      <c r="C11" s="30" t="s">
        <v>81</v>
      </c>
    </row>
    <row r="12" spans="2:3" ht="15" customHeight="1">
      <c r="B12" s="29" t="s">
        <v>63</v>
      </c>
      <c r="C12" s="31" t="s">
        <v>97</v>
      </c>
    </row>
    <row r="14" spans="1:3" ht="12.75">
      <c r="A14" s="27" t="s">
        <v>92</v>
      </c>
      <c r="B14" s="28" t="s">
        <v>77</v>
      </c>
      <c r="C14" s="27" t="s">
        <v>78</v>
      </c>
    </row>
    <row r="15" spans="2:3" ht="30" customHeight="1">
      <c r="B15" s="29" t="s">
        <v>64</v>
      </c>
      <c r="C15" s="30" t="s">
        <v>82</v>
      </c>
    </row>
    <row r="16" spans="2:3" ht="15" customHeight="1">
      <c r="B16" s="29" t="s">
        <v>66</v>
      </c>
      <c r="C16" s="25" t="s">
        <v>83</v>
      </c>
    </row>
    <row r="17" spans="2:3" ht="30" customHeight="1">
      <c r="B17" s="29" t="s">
        <v>67</v>
      </c>
      <c r="C17" s="30" t="s">
        <v>84</v>
      </c>
    </row>
    <row r="18" spans="2:3" ht="15" customHeight="1">
      <c r="B18" s="29" t="s">
        <v>69</v>
      </c>
      <c r="C18" s="25" t="s">
        <v>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H6" sqref="H6"/>
    </sheetView>
  </sheetViews>
  <sheetFormatPr defaultColWidth="8.8515625" defaultRowHeight="12.75"/>
  <cols>
    <col min="1" max="2" width="8.8515625" style="0" customWidth="1"/>
    <col min="3" max="3" width="9.8515625" style="0" bestFit="1" customWidth="1"/>
  </cols>
  <sheetData>
    <row r="1" spans="1:9" ht="13.5" thickBot="1">
      <c r="A1" s="11" t="s">
        <v>10</v>
      </c>
      <c r="B1" s="11" t="s">
        <v>11</v>
      </c>
      <c r="H1" t="s">
        <v>13</v>
      </c>
      <c r="I1" t="s">
        <v>17</v>
      </c>
    </row>
    <row r="2" spans="1:3" ht="13.5" thickBot="1">
      <c r="A2" s="82">
        <v>0</v>
      </c>
      <c r="B2" s="83">
        <v>0.64</v>
      </c>
      <c r="C2" s="84" t="s">
        <v>36</v>
      </c>
    </row>
    <row r="3" spans="1:9" ht="12.75">
      <c r="A3" s="54">
        <v>1</v>
      </c>
      <c r="B3" s="55">
        <v>1</v>
      </c>
      <c r="C3" s="56"/>
      <c r="D3" t="s">
        <v>12</v>
      </c>
      <c r="F3" t="s">
        <v>11</v>
      </c>
      <c r="H3" s="90" t="s">
        <v>44</v>
      </c>
      <c r="I3">
        <v>0.25</v>
      </c>
    </row>
    <row r="4" spans="1:9" ht="12.75">
      <c r="A4" s="57">
        <v>2</v>
      </c>
      <c r="B4" s="58">
        <v>4</v>
      </c>
      <c r="C4" s="59"/>
      <c r="D4" s="11">
        <f>'Calibration Data'!D12</f>
        <v>62</v>
      </c>
      <c r="F4">
        <f>LOOKUP(D4,A2:A50,B2:B50)</f>
        <v>32</v>
      </c>
      <c r="H4" s="90" t="s">
        <v>43</v>
      </c>
      <c r="I4">
        <v>0.5</v>
      </c>
    </row>
    <row r="5" spans="1:9" ht="12.75">
      <c r="A5" s="60">
        <v>3</v>
      </c>
      <c r="B5" s="61">
        <v>10</v>
      </c>
      <c r="C5" s="69" t="s">
        <v>26</v>
      </c>
      <c r="H5" s="91" t="s">
        <v>42</v>
      </c>
      <c r="I5">
        <v>5</v>
      </c>
    </row>
    <row r="6" spans="1:9" ht="12.75">
      <c r="A6" s="60">
        <v>4</v>
      </c>
      <c r="B6" s="61">
        <v>20</v>
      </c>
      <c r="C6" s="69" t="s">
        <v>32</v>
      </c>
      <c r="D6" t="s">
        <v>18</v>
      </c>
      <c r="F6" t="s">
        <v>17</v>
      </c>
      <c r="H6" t="s">
        <v>46</v>
      </c>
      <c r="I6">
        <v>20</v>
      </c>
    </row>
    <row r="7" spans="1:9" ht="12.75">
      <c r="A7" s="62">
        <v>5</v>
      </c>
      <c r="B7" s="58">
        <v>40</v>
      </c>
      <c r="C7" s="69"/>
      <c r="D7" s="90" t="str">
        <f>'Calibration Data'!I4</f>
        <v>LV</v>
      </c>
      <c r="F7" s="93">
        <f>LOOKUP(D7,H3:H14,I3:I14)</f>
        <v>0.09373</v>
      </c>
      <c r="H7" s="90" t="s">
        <v>39</v>
      </c>
      <c r="I7">
        <f>2.5*0.09373</f>
        <v>0.23432499999999998</v>
      </c>
    </row>
    <row r="8" spans="1:9" ht="12.75">
      <c r="A8" s="62">
        <v>6</v>
      </c>
      <c r="B8" s="58">
        <v>100</v>
      </c>
      <c r="C8" s="59"/>
      <c r="H8" s="91" t="s">
        <v>41</v>
      </c>
      <c r="I8">
        <v>4</v>
      </c>
    </row>
    <row r="9" spans="1:9" ht="13.5" thickBot="1">
      <c r="A9" s="63">
        <v>7</v>
      </c>
      <c r="B9" s="64">
        <v>400</v>
      </c>
      <c r="C9" s="65"/>
      <c r="H9" s="90" t="s">
        <v>45</v>
      </c>
      <c r="I9">
        <v>40</v>
      </c>
    </row>
    <row r="10" spans="1:9" ht="12.75">
      <c r="A10" s="66">
        <v>14</v>
      </c>
      <c r="B10" s="67">
        <v>125</v>
      </c>
      <c r="C10" s="56"/>
      <c r="H10" s="90" t="s">
        <v>40</v>
      </c>
      <c r="I10">
        <f>5*0.09373</f>
        <v>0.46864999999999996</v>
      </c>
    </row>
    <row r="11" spans="1:9" ht="12.75">
      <c r="A11" s="57">
        <v>15</v>
      </c>
      <c r="B11" s="68">
        <v>50</v>
      </c>
      <c r="C11" s="59"/>
      <c r="H11" s="90" t="s">
        <v>15</v>
      </c>
      <c r="I11">
        <v>2</v>
      </c>
    </row>
    <row r="12" spans="1:9" ht="12.75">
      <c r="A12" s="60">
        <v>16</v>
      </c>
      <c r="B12" s="61">
        <v>128</v>
      </c>
      <c r="C12" s="59"/>
      <c r="H12" s="90" t="s">
        <v>16</v>
      </c>
      <c r="I12">
        <v>8</v>
      </c>
    </row>
    <row r="13" spans="1:9" ht="12.75">
      <c r="A13" s="60">
        <v>18</v>
      </c>
      <c r="B13" s="61">
        <v>3.2</v>
      </c>
      <c r="C13" s="69" t="s">
        <v>27</v>
      </c>
      <c r="H13" s="90" t="s">
        <v>14</v>
      </c>
      <c r="I13">
        <v>0.09373</v>
      </c>
    </row>
    <row r="14" spans="1:9" ht="12.75">
      <c r="A14" s="57">
        <v>21</v>
      </c>
      <c r="B14" s="68">
        <v>5</v>
      </c>
      <c r="C14" s="69" t="s">
        <v>28</v>
      </c>
      <c r="H14" s="90" t="s">
        <v>9</v>
      </c>
      <c r="I14">
        <v>1</v>
      </c>
    </row>
    <row r="15" spans="1:3" ht="12.75">
      <c r="A15" s="57">
        <v>25</v>
      </c>
      <c r="B15" s="68">
        <v>512</v>
      </c>
      <c r="C15" s="69" t="s">
        <v>29</v>
      </c>
    </row>
    <row r="16" spans="1:3" ht="12.75">
      <c r="A16" s="60">
        <v>27</v>
      </c>
      <c r="B16" s="61">
        <v>25</v>
      </c>
      <c r="C16" s="59"/>
    </row>
    <row r="17" spans="1:3" ht="12.75">
      <c r="A17" s="60">
        <v>28</v>
      </c>
      <c r="B17" s="61">
        <v>50</v>
      </c>
      <c r="C17" s="59"/>
    </row>
    <row r="18" spans="1:3" ht="12.75">
      <c r="A18" s="57">
        <v>29</v>
      </c>
      <c r="B18" s="68">
        <v>100</v>
      </c>
      <c r="C18" s="59"/>
    </row>
    <row r="19" spans="1:3" ht="12.75">
      <c r="A19" s="57">
        <v>31</v>
      </c>
      <c r="B19" s="68">
        <v>32</v>
      </c>
      <c r="C19" s="59"/>
    </row>
    <row r="20" spans="1:3" ht="12.75">
      <c r="A20" s="60">
        <v>34</v>
      </c>
      <c r="B20" s="61">
        <v>64</v>
      </c>
      <c r="C20" s="59"/>
    </row>
    <row r="21" spans="1:3" ht="13.5" thickBot="1">
      <c r="A21" s="63">
        <v>37</v>
      </c>
      <c r="B21" s="64">
        <v>25</v>
      </c>
      <c r="C21" s="65"/>
    </row>
    <row r="22" spans="1:3" ht="12.75">
      <c r="A22" s="66">
        <v>40</v>
      </c>
      <c r="B22" s="67">
        <v>0.327</v>
      </c>
      <c r="C22" s="56"/>
    </row>
    <row r="23" spans="1:3" ht="12.75">
      <c r="A23" s="57">
        <v>41</v>
      </c>
      <c r="B23" s="68">
        <v>1.228</v>
      </c>
      <c r="C23" s="69" t="s">
        <v>30</v>
      </c>
    </row>
    <row r="24" spans="1:3" ht="12.75">
      <c r="A24" s="70">
        <v>42</v>
      </c>
      <c r="B24" s="71">
        <v>0.64</v>
      </c>
      <c r="C24" s="69" t="s">
        <v>31</v>
      </c>
    </row>
    <row r="25" spans="1:3" ht="12.75">
      <c r="A25" s="60">
        <v>51</v>
      </c>
      <c r="B25" s="61">
        <v>5.178</v>
      </c>
      <c r="C25" s="69" t="s">
        <v>32</v>
      </c>
    </row>
    <row r="26" spans="1:3" ht="13.5" thickBot="1">
      <c r="A26" s="72">
        <v>52</v>
      </c>
      <c r="B26" s="73">
        <v>9.922</v>
      </c>
      <c r="C26" s="65"/>
    </row>
    <row r="27" spans="1:3" ht="12.75">
      <c r="A27" s="66">
        <v>61</v>
      </c>
      <c r="B27" s="67">
        <v>6.4</v>
      </c>
      <c r="C27" s="56"/>
    </row>
    <row r="28" spans="1:3" ht="12.75">
      <c r="A28" s="60">
        <v>62</v>
      </c>
      <c r="B28" s="61">
        <v>32</v>
      </c>
      <c r="C28" s="59"/>
    </row>
    <row r="29" spans="1:3" ht="12.75">
      <c r="A29" s="60">
        <v>63</v>
      </c>
      <c r="B29" s="61">
        <v>128</v>
      </c>
      <c r="C29" s="69" t="s">
        <v>14</v>
      </c>
    </row>
    <row r="30" spans="1:3" ht="12.75">
      <c r="A30" s="57">
        <v>64</v>
      </c>
      <c r="B30" s="68">
        <v>640</v>
      </c>
      <c r="C30" s="69" t="s">
        <v>32</v>
      </c>
    </row>
    <row r="31" spans="1:3" ht="12.75">
      <c r="A31" s="57">
        <v>65</v>
      </c>
      <c r="B31" s="68">
        <v>1280</v>
      </c>
      <c r="C31" s="59"/>
    </row>
    <row r="32" spans="1:3" ht="12.75">
      <c r="A32" s="57">
        <v>66</v>
      </c>
      <c r="B32" s="68">
        <v>32</v>
      </c>
      <c r="C32" s="59"/>
    </row>
    <row r="33" spans="1:3" ht="13.5" thickBot="1">
      <c r="A33" s="72">
        <v>67</v>
      </c>
      <c r="B33" s="73">
        <v>128</v>
      </c>
      <c r="C33" s="65"/>
    </row>
    <row r="34" spans="1:3" ht="12.75">
      <c r="A34" s="74">
        <v>70</v>
      </c>
      <c r="B34" s="75">
        <v>105</v>
      </c>
      <c r="C34" s="56"/>
    </row>
    <row r="35" spans="1:3" ht="12.75">
      <c r="A35" s="57">
        <v>71</v>
      </c>
      <c r="B35" s="68">
        <v>2.62</v>
      </c>
      <c r="C35" s="59"/>
    </row>
    <row r="36" spans="1:3" ht="12.75">
      <c r="A36" s="57">
        <v>72</v>
      </c>
      <c r="B36" s="68">
        <v>11.1</v>
      </c>
      <c r="C36" s="69" t="s">
        <v>33</v>
      </c>
    </row>
    <row r="37" spans="1:3" ht="12.75">
      <c r="A37" s="57">
        <v>73</v>
      </c>
      <c r="B37" s="68">
        <v>53.5</v>
      </c>
      <c r="C37" s="69" t="s">
        <v>32</v>
      </c>
    </row>
    <row r="38" spans="1:3" ht="13.5" thickBot="1">
      <c r="A38" s="72">
        <v>74</v>
      </c>
      <c r="B38" s="73">
        <v>535</v>
      </c>
      <c r="C38" s="65"/>
    </row>
    <row r="39" spans="1:3" ht="12.75">
      <c r="A39" s="78">
        <v>81</v>
      </c>
      <c r="B39" s="79">
        <v>3.7</v>
      </c>
      <c r="C39" s="56"/>
    </row>
    <row r="40" spans="1:3" ht="12.75">
      <c r="A40" s="60">
        <v>82</v>
      </c>
      <c r="B40" s="61">
        <v>3.75</v>
      </c>
      <c r="C40" s="59"/>
    </row>
    <row r="41" spans="1:3" ht="12.75">
      <c r="A41" s="57">
        <v>83</v>
      </c>
      <c r="B41" s="68">
        <v>12.09</v>
      </c>
      <c r="C41" s="69" t="s">
        <v>35</v>
      </c>
    </row>
    <row r="42" spans="1:3" ht="12.75">
      <c r="A42" s="57">
        <v>85</v>
      </c>
      <c r="B42" s="68">
        <v>1.22</v>
      </c>
      <c r="C42" s="69" t="s">
        <v>32</v>
      </c>
    </row>
    <row r="43" spans="1:3" ht="12.75">
      <c r="A43" s="60">
        <v>86</v>
      </c>
      <c r="B43" s="61">
        <v>3.65</v>
      </c>
      <c r="C43" s="59"/>
    </row>
    <row r="44" spans="1:3" ht="13.5" thickBot="1">
      <c r="A44" s="80">
        <v>87</v>
      </c>
      <c r="B44" s="81">
        <v>12.13</v>
      </c>
      <c r="C44" s="65"/>
    </row>
    <row r="45" spans="1:3" ht="12.75">
      <c r="A45" s="74">
        <v>91</v>
      </c>
      <c r="B45" s="75">
        <v>20</v>
      </c>
      <c r="C45" s="56"/>
    </row>
    <row r="46" spans="1:3" ht="12.75">
      <c r="A46" s="62">
        <v>92</v>
      </c>
      <c r="B46" s="58">
        <v>40</v>
      </c>
      <c r="C46" s="59"/>
    </row>
    <row r="47" spans="1:3" ht="12.75">
      <c r="A47" s="57">
        <v>93</v>
      </c>
      <c r="B47" s="68">
        <v>100</v>
      </c>
      <c r="C47" s="69" t="s">
        <v>34</v>
      </c>
    </row>
    <row r="48" spans="1:3" ht="12.75">
      <c r="A48" s="60">
        <v>94</v>
      </c>
      <c r="B48" s="61">
        <v>200</v>
      </c>
      <c r="C48" s="69" t="s">
        <v>32</v>
      </c>
    </row>
    <row r="49" spans="1:3" ht="12.75">
      <c r="A49" s="60">
        <v>95</v>
      </c>
      <c r="B49" s="61">
        <v>500</v>
      </c>
      <c r="C49" s="59"/>
    </row>
    <row r="50" spans="1:3" ht="13.5" thickBot="1">
      <c r="A50" s="76">
        <v>96</v>
      </c>
      <c r="B50" s="77">
        <v>1000</v>
      </c>
      <c r="C50" s="65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37"/>
  <sheetViews>
    <sheetView zoomScale="125" zoomScaleNormal="125" zoomScalePageLayoutView="0" workbookViewId="0" topLeftCell="A1">
      <selection activeCell="G35" sqref="G35"/>
    </sheetView>
  </sheetViews>
  <sheetFormatPr defaultColWidth="8.8515625" defaultRowHeight="12.75"/>
  <cols>
    <col min="1" max="1" width="10.7109375" style="0" customWidth="1"/>
    <col min="2" max="2" width="9.421875" style="0" bestFit="1" customWidth="1"/>
    <col min="3" max="3" width="8.7109375" style="0" customWidth="1"/>
    <col min="4" max="4" width="10.7109375" style="0" customWidth="1"/>
    <col min="5" max="5" width="6.421875" style="0" customWidth="1"/>
    <col min="6" max="6" width="10.7109375" style="0" customWidth="1"/>
    <col min="7" max="7" width="13.7109375" style="0" bestFit="1" customWidth="1"/>
    <col min="8" max="8" width="11.421875" style="0" bestFit="1" customWidth="1"/>
    <col min="9" max="9" width="15.00390625" style="0" bestFit="1" customWidth="1"/>
  </cols>
  <sheetData>
    <row r="1" spans="1:4" ht="22.5">
      <c r="A1" s="95" t="s">
        <v>86</v>
      </c>
      <c r="D1" s="27"/>
    </row>
    <row r="2" spans="1:4" ht="15.75">
      <c r="A2" s="2"/>
      <c r="D2" s="27"/>
    </row>
    <row r="3" spans="2:6" ht="25.5" customHeight="1">
      <c r="B3" s="96" t="s">
        <v>47</v>
      </c>
      <c r="C3" t="s">
        <v>48</v>
      </c>
      <c r="D3" s="3"/>
      <c r="E3" s="52" t="s">
        <v>72</v>
      </c>
      <c r="F3" s="97" t="s">
        <v>71</v>
      </c>
    </row>
    <row r="4" spans="1:9" ht="15" customHeight="1">
      <c r="A4" s="98" t="s">
        <v>49</v>
      </c>
      <c r="B4" s="3"/>
      <c r="D4" s="3"/>
      <c r="E4" s="21"/>
      <c r="F4" s="15"/>
      <c r="G4" s="88"/>
      <c r="H4" s="89" t="s">
        <v>89</v>
      </c>
      <c r="I4" s="92" t="s">
        <v>14</v>
      </c>
    </row>
    <row r="5" spans="1:9" ht="15" customHeight="1">
      <c r="A5" s="24" t="s">
        <v>74</v>
      </c>
      <c r="B5" s="3"/>
      <c r="C5" s="22"/>
      <c r="D5" s="3"/>
      <c r="E5" s="21"/>
      <c r="F5" s="15"/>
      <c r="H5" s="89" t="s">
        <v>90</v>
      </c>
      <c r="I5" s="44"/>
    </row>
    <row r="6" spans="1:6" ht="15" customHeight="1">
      <c r="A6" s="24" t="s">
        <v>75</v>
      </c>
      <c r="B6" s="3"/>
      <c r="C6" s="24"/>
      <c r="D6" s="100" t="s">
        <v>51</v>
      </c>
      <c r="E6" s="21"/>
      <c r="F6" s="15"/>
    </row>
    <row r="7" spans="1:6" ht="15" customHeight="1">
      <c r="A7" s="24" t="s">
        <v>75</v>
      </c>
      <c r="B7" s="3"/>
      <c r="C7" s="24"/>
      <c r="D7" s="24" t="s">
        <v>74</v>
      </c>
      <c r="E7" s="99" t="s">
        <v>50</v>
      </c>
      <c r="F7" s="15"/>
    </row>
    <row r="8" spans="1:6" ht="15" customHeight="1">
      <c r="A8" s="24" t="s">
        <v>75</v>
      </c>
      <c r="B8" s="3"/>
      <c r="C8" s="24"/>
      <c r="D8" s="24" t="s">
        <v>75</v>
      </c>
      <c r="E8" s="24" t="s">
        <v>74</v>
      </c>
      <c r="F8" s="23"/>
    </row>
    <row r="9" spans="1:10" ht="15" customHeight="1" thickBot="1">
      <c r="A9" s="24" t="s">
        <v>75</v>
      </c>
      <c r="C9" s="24"/>
      <c r="D9" s="24" t="s">
        <v>75</v>
      </c>
      <c r="E9" s="24" t="s">
        <v>75</v>
      </c>
      <c r="F9" s="24"/>
      <c r="J9" s="101" t="s">
        <v>112</v>
      </c>
    </row>
    <row r="10" spans="1:9" ht="18">
      <c r="A10" s="102" t="s">
        <v>52</v>
      </c>
      <c r="B10" s="103" t="s">
        <v>53</v>
      </c>
      <c r="C10" s="103" t="s">
        <v>54</v>
      </c>
      <c r="D10" s="104" t="s">
        <v>56</v>
      </c>
      <c r="E10" s="105" t="s">
        <v>57</v>
      </c>
      <c r="F10" s="103" t="s">
        <v>59</v>
      </c>
      <c r="G10" s="103" t="s">
        <v>60</v>
      </c>
      <c r="H10" s="103" t="s">
        <v>62</v>
      </c>
      <c r="I10" s="106" t="s">
        <v>63</v>
      </c>
    </row>
    <row r="11" spans="1:9" ht="45" thickBot="1">
      <c r="A11" s="107" t="s">
        <v>91</v>
      </c>
      <c r="B11" s="108" t="s">
        <v>87</v>
      </c>
      <c r="C11" s="107" t="s">
        <v>55</v>
      </c>
      <c r="D11" s="107" t="s">
        <v>20</v>
      </c>
      <c r="E11" s="107" t="s">
        <v>58</v>
      </c>
      <c r="F11" s="107" t="s">
        <v>19</v>
      </c>
      <c r="G11" s="107" t="s">
        <v>61</v>
      </c>
      <c r="H11" s="107" t="s">
        <v>70</v>
      </c>
      <c r="I11" s="107" t="s">
        <v>73</v>
      </c>
    </row>
    <row r="12" spans="1:10" ht="18.75">
      <c r="A12" s="48">
        <v>498</v>
      </c>
      <c r="B12" s="94">
        <f>A12*0.01</f>
        <v>4.98</v>
      </c>
      <c r="C12" s="36" t="str">
        <f>I4</f>
        <v>LV</v>
      </c>
      <c r="D12" s="45">
        <v>62</v>
      </c>
      <c r="E12" s="45">
        <v>12</v>
      </c>
      <c r="F12" s="39">
        <f>'Reference Only'!$F$7*'Reference Only'!$F$4*(10000/'Calibration Data'!E12)</f>
        <v>2499.4666666666667</v>
      </c>
      <c r="G12" s="118">
        <f>F12*0.01</f>
        <v>24.994666666666667</v>
      </c>
      <c r="H12" s="12">
        <f>I12/F12</f>
        <v>0.1992425050677478</v>
      </c>
      <c r="I12" s="49">
        <v>498</v>
      </c>
      <c r="J12" s="16">
        <f>IF(H12&lt;0.1,"% Torque too low!",IF(H12&gt;1,"% Torque too high!",""))</f>
      </c>
    </row>
    <row r="13" spans="1:10" ht="18.75">
      <c r="A13" s="4">
        <f>A12</f>
        <v>498</v>
      </c>
      <c r="B13" s="5">
        <f>A13*0.01</f>
        <v>4.98</v>
      </c>
      <c r="C13" s="37" t="str">
        <f>I4</f>
        <v>LV</v>
      </c>
      <c r="D13" s="6">
        <f>D12</f>
        <v>62</v>
      </c>
      <c r="E13" s="46">
        <v>30</v>
      </c>
      <c r="F13" s="40">
        <f>'Reference Only'!$F$7*'Reference Only'!$F$4*10000/'Calibration Data'!E13</f>
        <v>999.7866666666666</v>
      </c>
      <c r="G13" s="119">
        <f>F13*0.01</f>
        <v>9.997866666666667</v>
      </c>
      <c r="H13" s="13">
        <f>I13/F13</f>
        <v>0.49810626266936947</v>
      </c>
      <c r="I13" s="50">
        <v>498</v>
      </c>
      <c r="J13" s="16">
        <f>IF(H13&lt;0.1,"% Torque too low!",IF(H13&gt;1,"% Torque too high!",""))</f>
      </c>
    </row>
    <row r="14" spans="1:10" ht="19.5" thickBot="1">
      <c r="A14" s="7">
        <f>A12</f>
        <v>498</v>
      </c>
      <c r="B14" s="8">
        <f>A14*0.01</f>
        <v>4.98</v>
      </c>
      <c r="C14" s="38" t="str">
        <f>I4</f>
        <v>LV</v>
      </c>
      <c r="D14" s="9">
        <f>D12</f>
        <v>62</v>
      </c>
      <c r="E14" s="47">
        <v>60</v>
      </c>
      <c r="F14" s="41">
        <f>'Reference Only'!$F$7*'Reference Only'!$F$4*10000/'Calibration Data'!E14</f>
        <v>499.8933333333333</v>
      </c>
      <c r="G14" s="120">
        <f>F14*0.01</f>
        <v>4.9989333333333335</v>
      </c>
      <c r="H14" s="14">
        <f>I14/F14</f>
        <v>0.9962125253387389</v>
      </c>
      <c r="I14" s="51">
        <v>498</v>
      </c>
      <c r="J14" s="16">
        <f>IF(H14&lt;0.1,"% Torque too low!",IF(H14&gt;1,"% Torque too high!",""))</f>
      </c>
    </row>
    <row r="16" ht="13.5" thickBot="1"/>
    <row r="17" spans="5:9" ht="12.75">
      <c r="E17" s="109" t="s">
        <v>58</v>
      </c>
      <c r="F17" s="110" t="s">
        <v>64</v>
      </c>
      <c r="G17" s="111" t="s">
        <v>66</v>
      </c>
      <c r="H17" s="111" t="s">
        <v>67</v>
      </c>
      <c r="I17" s="112" t="s">
        <v>88</v>
      </c>
    </row>
    <row r="18" spans="5:9" ht="12.75">
      <c r="E18" s="113"/>
      <c r="F18" s="114" t="s">
        <v>65</v>
      </c>
      <c r="G18" s="115" t="s">
        <v>63</v>
      </c>
      <c r="H18" s="116" t="s">
        <v>68</v>
      </c>
      <c r="I18" s="117" t="s">
        <v>69</v>
      </c>
    </row>
    <row r="19" spans="5:9" ht="15.75">
      <c r="E19" s="85">
        <f>E12</f>
        <v>12</v>
      </c>
      <c r="F19" s="17">
        <f>A12-(B12+G12)</f>
        <v>468.0253333333333</v>
      </c>
      <c r="G19" s="1">
        <f>I12</f>
        <v>498</v>
      </c>
      <c r="H19" s="19">
        <f>A12+(B12+G12)</f>
        <v>527.9746666666666</v>
      </c>
      <c r="I19" s="42" t="b">
        <f>AND(G19&gt;F19,H19&gt;G19)</f>
        <v>1</v>
      </c>
    </row>
    <row r="20" spans="5:9" ht="15.75">
      <c r="E20" s="85">
        <f>E13</f>
        <v>30</v>
      </c>
      <c r="F20" s="17">
        <f>A13-(B13+G13)</f>
        <v>483.02213333333333</v>
      </c>
      <c r="G20" s="1">
        <f>I13</f>
        <v>498</v>
      </c>
      <c r="H20" s="19">
        <f>A13+(B13+G13)</f>
        <v>512.9778666666666</v>
      </c>
      <c r="I20" s="42" t="b">
        <f>AND(G20&gt;F20,H20&gt;G20)</f>
        <v>1</v>
      </c>
    </row>
    <row r="21" spans="5:9" ht="16.5" thickBot="1">
      <c r="E21" s="86">
        <f>E14</f>
        <v>60</v>
      </c>
      <c r="F21" s="18">
        <f>A14-(B14+G14)</f>
        <v>488.0210666666667</v>
      </c>
      <c r="G21" s="10">
        <f>I14</f>
        <v>498</v>
      </c>
      <c r="H21" s="20">
        <f>A14+(B14+G14)</f>
        <v>507.9789333333333</v>
      </c>
      <c r="I21" s="43" t="b">
        <f>AND(G21&gt;F21,H21&gt;G21)</f>
        <v>1</v>
      </c>
    </row>
    <row r="32" ht="12.75">
      <c r="I32" s="121" t="s">
        <v>111</v>
      </c>
    </row>
    <row r="34" ht="12.75">
      <c r="A34" s="11"/>
    </row>
    <row r="35" ht="12.75">
      <c r="A35" s="11"/>
    </row>
    <row r="36" ht="12.75">
      <c r="A36" s="11"/>
    </row>
    <row r="37" ht="12.75">
      <c r="A37" s="11"/>
    </row>
  </sheetData>
  <sheetProtection/>
  <printOptions horizontalCentered="1"/>
  <pageMargins left="0.75" right="0.75" top="1" bottom="1" header="0.5" footer="0.5"/>
  <pageSetup horizontalDpi="600" verticalDpi="600" orientation="landscape"/>
  <headerFooter alignWithMargins="0">
    <oddFooter>&amp;R&amp;D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8.8515625" style="0" customWidth="1"/>
    <col min="2" max="3" width="45.7109375" style="0" customWidth="1"/>
  </cols>
  <sheetData>
    <row r="1" ht="12.75">
      <c r="A1" s="27" t="s">
        <v>115</v>
      </c>
    </row>
    <row r="2" ht="13.5" thickBot="1">
      <c r="A2" s="27"/>
    </row>
    <row r="3" spans="1:3" ht="30" customHeight="1" thickBot="1">
      <c r="A3" s="35" t="s">
        <v>99</v>
      </c>
      <c r="B3" s="33" t="s">
        <v>98</v>
      </c>
      <c r="C3" s="34" t="s">
        <v>116</v>
      </c>
    </row>
    <row r="4" spans="1:3" ht="15" customHeight="1" thickBot="1">
      <c r="A4" s="35" t="s">
        <v>100</v>
      </c>
      <c r="B4" s="33" t="s">
        <v>101</v>
      </c>
      <c r="C4" s="34" t="s">
        <v>0</v>
      </c>
    </row>
    <row r="5" spans="1:3" ht="45" customHeight="1" thickBot="1">
      <c r="A5" s="35" t="s">
        <v>102</v>
      </c>
      <c r="B5" s="33" t="s">
        <v>105</v>
      </c>
      <c r="C5" s="34" t="s">
        <v>8</v>
      </c>
    </row>
    <row r="6" spans="1:3" ht="45" customHeight="1" thickBot="1">
      <c r="A6" s="35" t="s">
        <v>103</v>
      </c>
      <c r="B6" s="33" t="s">
        <v>104</v>
      </c>
      <c r="C6" s="34" t="s">
        <v>1</v>
      </c>
    </row>
    <row r="7" spans="1:3" ht="30" customHeight="1" thickBot="1">
      <c r="A7" s="35" t="s">
        <v>106</v>
      </c>
      <c r="B7" s="33" t="s">
        <v>107</v>
      </c>
      <c r="C7" s="34" t="s">
        <v>2</v>
      </c>
    </row>
    <row r="8" spans="1:3" ht="15" customHeight="1" thickBot="1">
      <c r="A8" s="35" t="s">
        <v>108</v>
      </c>
      <c r="B8" s="33" t="s">
        <v>6</v>
      </c>
      <c r="C8" s="34" t="s">
        <v>5</v>
      </c>
    </row>
    <row r="9" spans="1:3" ht="45" customHeight="1" thickBot="1">
      <c r="A9" s="35" t="s">
        <v>109</v>
      </c>
      <c r="B9" s="33" t="s">
        <v>113</v>
      </c>
      <c r="C9" s="34" t="s">
        <v>3</v>
      </c>
    </row>
    <row r="10" spans="1:3" ht="45" customHeight="1" thickBot="1">
      <c r="A10" s="35" t="s">
        <v>114</v>
      </c>
      <c r="B10" s="33" t="s">
        <v>110</v>
      </c>
      <c r="C10" s="34" t="s">
        <v>7</v>
      </c>
    </row>
    <row r="11" ht="12.75">
      <c r="A11" s="32"/>
    </row>
    <row r="12" ht="12.75">
      <c r="A12" s="27" t="s">
        <v>21</v>
      </c>
    </row>
    <row r="13" ht="12.75">
      <c r="A13" s="27"/>
    </row>
    <row r="14" ht="12.75">
      <c r="B14" s="53" t="s">
        <v>117</v>
      </c>
    </row>
    <row r="15" ht="12.75">
      <c r="B15" s="53" t="s">
        <v>22</v>
      </c>
    </row>
    <row r="16" ht="12.75">
      <c r="B16" s="53" t="s">
        <v>23</v>
      </c>
    </row>
    <row r="17" ht="12.75">
      <c r="B17" s="53" t="s">
        <v>25</v>
      </c>
    </row>
    <row r="18" ht="12.75">
      <c r="B18" s="53" t="s">
        <v>24</v>
      </c>
    </row>
  </sheetData>
  <sheetProtection/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 </dc:creator>
  <cp:keywords/>
  <dc:description/>
  <cp:lastModifiedBy>Microsoft Office User</cp:lastModifiedBy>
  <cp:lastPrinted>2005-02-03T18:41:59Z</cp:lastPrinted>
  <dcterms:created xsi:type="dcterms:W3CDTF">2002-03-29T16:56:32Z</dcterms:created>
  <dcterms:modified xsi:type="dcterms:W3CDTF">2017-05-03T13:15:29Z</dcterms:modified>
  <cp:category/>
  <cp:version/>
  <cp:contentType/>
  <cp:contentStatus/>
</cp:coreProperties>
</file>