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60" windowWidth="17160" windowHeight="9800" activeTab="1"/>
  </bookViews>
  <sheets>
    <sheet name="CT3 CS" sheetId="1" r:id="rId1"/>
    <sheet name="CT3 CW" sheetId="2" r:id="rId2"/>
    <sheet name="CT3 CW GRAPH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  <author>LenT</author>
  </authors>
  <commentList>
    <comment ref="E1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LOAD CELL CAPACITY IN GRAMS</t>
        </r>
      </text>
    </comment>
    <comment ref="C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LOAD VALUE  AS STATED ON CERTIFICATE FOR POSITION 1</t>
        </r>
      </text>
    </comment>
    <comment ref="D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LOAD VALUE  AS STATED ON CERTIFICATE FOR POSITION 2</t>
        </r>
      </text>
    </comment>
    <comment ref="E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LOAD VALUE  AS STATED ON CERTIFICATE FOR POSITION 3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LOAD VALUE  AS STATED ON CERTIFICATE FOR POSITION 4</t>
        </r>
      </text>
    </comment>
    <comment ref="F12" authorId="0">
      <text>
        <r>
          <rPr>
            <sz val="8"/>
            <rFont val="Tahoma"/>
            <family val="2"/>
          </rPr>
          <t>Take six readings at position 4 on the calibration strip. Record all six results in this column</t>
        </r>
      </text>
    </comment>
    <comment ref="E12" authorId="0">
      <text>
        <r>
          <rPr>
            <sz val="8"/>
            <rFont val="Tahoma"/>
            <family val="2"/>
          </rPr>
          <t>Take six readings at position 3 on the calibration strip. Record all six results in this column</t>
        </r>
      </text>
    </comment>
    <comment ref="D12" authorId="0">
      <text>
        <r>
          <rPr>
            <sz val="8"/>
            <rFont val="Tahoma"/>
            <family val="2"/>
          </rPr>
          <t>Take six readings at position 2 on the calibration strip. Record all six results in this column</t>
        </r>
      </text>
    </comment>
    <comment ref="C12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Take six readings at position 1 on the calibration strip. Record all six results in this column</t>
        </r>
      </text>
    </comment>
    <comment ref="B22" authorId="1">
      <text>
        <r>
          <rPr>
            <b/>
            <sz val="8"/>
            <rFont val="Tahoma"/>
            <family val="0"/>
          </rPr>
          <t>LenT:</t>
        </r>
        <r>
          <rPr>
            <sz val="8"/>
            <rFont val="Tahoma"/>
            <family val="2"/>
          </rPr>
          <t xml:space="preserve">
All ratio calculations less than 1% indicate acceptable repeatability </t>
        </r>
      </text>
    </comment>
    <comment ref="C6" authorId="1">
      <text>
        <r>
          <rPr>
            <b/>
            <sz val="8"/>
            <rFont val="Tahoma"/>
            <family val="0"/>
          </rPr>
          <t>LenT:</t>
        </r>
        <r>
          <rPr>
            <sz val="8"/>
            <rFont val="Tahoma"/>
            <family val="2"/>
          </rPr>
          <t xml:space="preserve">
ENTER STD DEV VALUE  AS STATED ON CERTIFICATE FOR POSITION 1</t>
        </r>
      </text>
    </comment>
    <comment ref="D6" authorId="1">
      <text>
        <r>
          <rPr>
            <b/>
            <sz val="8"/>
            <rFont val="Tahoma"/>
            <family val="0"/>
          </rPr>
          <t>LenT:</t>
        </r>
        <r>
          <rPr>
            <sz val="8"/>
            <rFont val="Tahoma"/>
            <family val="2"/>
          </rPr>
          <t xml:space="preserve">
ENTER STD DEV VALUE  AS STATED ON CERTIFICATE FOR POSITION 2</t>
        </r>
      </text>
    </comment>
    <comment ref="E6" authorId="1">
      <text>
        <r>
          <rPr>
            <b/>
            <sz val="8"/>
            <rFont val="Tahoma"/>
            <family val="0"/>
          </rPr>
          <t>LenT:</t>
        </r>
        <r>
          <rPr>
            <sz val="8"/>
            <rFont val="Tahoma"/>
            <family val="2"/>
          </rPr>
          <t xml:space="preserve">
ENTER STD DEV VALUE  AS STATED ON CERTIFICATE FOR POSITION 3</t>
        </r>
      </text>
    </comment>
    <comment ref="F6" authorId="1">
      <text>
        <r>
          <rPr>
            <b/>
            <sz val="8"/>
            <rFont val="Tahoma"/>
            <family val="0"/>
          </rPr>
          <t>LenT:</t>
        </r>
        <r>
          <rPr>
            <sz val="8"/>
            <rFont val="Tahoma"/>
            <family val="2"/>
          </rPr>
          <t xml:space="preserve">
ENTER STD DEV VALUE  AS STATED ON CERTIFICATE FOR POSITION 4</t>
        </r>
      </text>
    </comment>
    <comment ref="G4" authorId="1">
      <text>
        <r>
          <rPr>
            <b/>
            <sz val="8"/>
            <rFont val="Tahoma"/>
            <family val="0"/>
          </rPr>
          <t>LenT:</t>
        </r>
        <r>
          <rPr>
            <sz val="8"/>
            <rFont val="Tahoma"/>
            <family val="2"/>
          </rPr>
          <t xml:space="preserve">
ENTER SERIAL NUMBER OF BLOOM TEST STRIP </t>
        </r>
      </text>
    </comment>
  </commentList>
</comments>
</file>

<file path=xl/comments2.xml><?xml version="1.0" encoding="utf-8"?>
<comments xmlns="http://schemas.openxmlformats.org/spreadsheetml/2006/main">
  <authors>
    <author> </author>
    <author>LenT</author>
  </authors>
  <commentList>
    <comment ref="E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LOAD CELL CAPACITY IN GRAMS</t>
        </r>
      </text>
    </comment>
    <comment ref="C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MASS AS STATED ON CERTIFICATE FOR WEIGHT WITH HANGER</t>
        </r>
      </text>
    </comment>
    <comment ref="C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SERIAL NUMBER OF WEIGHT WITH HANGER</t>
        </r>
      </text>
    </comment>
    <comment ref="D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MASS AS STATED ON CERTIFICATE OF SECOND WEIGHT YOU WILL ADD</t>
        </r>
      </text>
    </comment>
    <comment ref="D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SERIAL NUMBER OF SECOND WEIGHT</t>
        </r>
      </text>
    </comment>
    <comment ref="E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MASS AS STATED ON CERTIFICATE OF THE THIRD WEIGHT YOU WILL ADD</t>
        </r>
      </text>
    </comment>
    <comment ref="E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SERIAL NUMBER OF THIRD WEIGHT</t>
        </r>
      </text>
    </comment>
    <comment ref="F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MASS FROM CERTIFICATE OF FOURTH WEIGHT YOU WILL ADD</t>
        </r>
      </text>
    </comment>
    <comment ref="F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SERIAL NUMBER OF FOURTH WEIGHT</t>
        </r>
      </text>
    </comment>
    <comment ref="G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MASS AS STATED ON CERTIFICATE OF THE FIFTH WEIGHT (IF ANY) YOU WILL ADD</t>
        </r>
      </text>
    </comment>
    <comment ref="G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SERIAL NUMBER OF FIFTH WEIGHT</t>
        </r>
      </text>
    </comment>
    <comment ref="I1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LFRA LOAD VALUE FOR FIRST WEIGHT</t>
        </r>
      </text>
    </comment>
    <comment ref="I1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LFRA LOAD VALUE OF BOTH WEIGHTS</t>
        </r>
      </text>
    </comment>
    <comment ref="I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LFRA LOAD VALUE OF ALL THREE WEIGHTS</t>
        </r>
      </text>
    </comment>
    <comment ref="I1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LFRA LOAD VALUE OF ALL FOUR WEIGHTS</t>
        </r>
      </text>
    </comment>
    <comment ref="I1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LFRA LOAD VALUE OF ALL FIVE WEIGHTS</t>
        </r>
      </text>
    </comment>
    <comment ref="D16" authorId="0">
      <text>
        <r>
          <rPr>
            <b/>
            <sz val="8"/>
            <rFont val="Tahoma"/>
            <family val="0"/>
          </rPr>
          <t xml:space="preserve"> :MAKE ENTRIES IN ALL CELLS CONTAINING COMMENTS
FIRST DECIDE UPON THE ORDER IN WHICH YOU WANT TO ADD THE WEIGHTS, THEN ENTER THEIR MASS AND SERIAL NUMBER IN THAT ORDER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0"/>
          </rPr>
          <t>AS THE WEIGHTS ARE ADDED ENTER THE LOAD READING WHERE INDICATED</t>
        </r>
      </text>
    </comment>
    <comment ref="E2" authorId="1">
      <text>
        <r>
          <rPr>
            <sz val="8"/>
            <rFont val="Tahoma"/>
            <family val="2"/>
          </rPr>
          <t>:
ENTER THE SERIAL NUMBER OF YOUR INSTRUMENT</t>
        </r>
      </text>
    </comment>
  </commentList>
</comments>
</file>

<file path=xl/sharedStrings.xml><?xml version="1.0" encoding="utf-8"?>
<sst xmlns="http://schemas.openxmlformats.org/spreadsheetml/2006/main" count="64" uniqueCount="56">
  <si>
    <t xml:space="preserve">Mass </t>
  </si>
  <si>
    <t>Load Cell Capacity</t>
  </si>
  <si>
    <t>Low Limit</t>
  </si>
  <si>
    <t>High Limit</t>
  </si>
  <si>
    <t>Reading</t>
  </si>
  <si>
    <t>1 &amp; 2</t>
  </si>
  <si>
    <t>1,2 &amp; 3</t>
  </si>
  <si>
    <t>1, 2, 3 &amp; 4</t>
  </si>
  <si>
    <t>Weight</t>
  </si>
  <si>
    <t>Difference</t>
  </si>
  <si>
    <t>all weights are in grams</t>
  </si>
  <si>
    <t>Load Cell Accuracy</t>
  </si>
  <si>
    <t>g</t>
  </si>
  <si>
    <t>1 - 5</t>
  </si>
  <si>
    <t>#</t>
  </si>
  <si>
    <t>serial #</t>
  </si>
  <si>
    <t>Serial #</t>
  </si>
  <si>
    <t>Calibration Spreadsheet</t>
  </si>
  <si>
    <t>INSTRUCTIONS FOR USE</t>
  </si>
  <si>
    <t>Position</t>
  </si>
  <si>
    <t>MEAN</t>
  </si>
  <si>
    <t>STD DEV</t>
  </si>
  <si>
    <t>RATIO</t>
  </si>
  <si>
    <t>MIN</t>
  </si>
  <si>
    <t>MAX</t>
  </si>
  <si>
    <t>CT3 TEXTURE ANALYZER</t>
  </si>
  <si>
    <t>Cert value</t>
  </si>
  <si>
    <t>BS219</t>
  </si>
  <si>
    <t>all values are in grams</t>
  </si>
  <si>
    <t>Std Dev</t>
  </si>
  <si>
    <t xml:space="preserve"> serial #</t>
  </si>
  <si>
    <t>G</t>
  </si>
  <si>
    <t>Reading 1</t>
  </si>
  <si>
    <t>Reading 2</t>
  </si>
  <si>
    <t>Reading 3</t>
  </si>
  <si>
    <t>Reading 4</t>
  </si>
  <si>
    <t>Reading 5</t>
  </si>
  <si>
    <t>Reading 6</t>
  </si>
  <si>
    <t>The mean of six readings at each support position</t>
  </si>
  <si>
    <t>This applies to all bloom test strips that have been</t>
  </si>
  <si>
    <t>certified on the CT3 with which they are being used.</t>
  </si>
  <si>
    <t>should fall between the low and high limits shown above.</t>
  </si>
  <si>
    <t xml:space="preserve">If the bloom test strip you are using has not been </t>
  </si>
  <si>
    <t>the load cell accuracy must be subtracted from the low limit</t>
  </si>
  <si>
    <t>certified on the CT3 with which it is being used, 20% of</t>
  </si>
  <si>
    <t>and added to the high limit in the table above in order</t>
  </si>
  <si>
    <t>to determine acceptable pass/fail limits.</t>
  </si>
  <si>
    <t>ALL OTHER CELLS ARE CALCULATED</t>
  </si>
  <si>
    <t>MAKE ENTRIES IN ALL CELLS WITH GREY BACKGROUND</t>
  </si>
  <si>
    <t>Limit</t>
  </si>
  <si>
    <t>Low</t>
  </si>
  <si>
    <t>High</t>
  </si>
  <si>
    <t>Calibration Check Using Bloom Test Strip</t>
  </si>
  <si>
    <t>FIRST DECIDE UPON THE ORDER IN WHICH YOU WANT TO ADD THE WEIGHTS, THEN ENTER THEIR MASS AND SERIAL NUMBER IN THAT ORDER</t>
  </si>
  <si>
    <t>AS THE WEIGHTS ARE ADDED ENTER THE LOAD READING WHERE INDICATED</t>
  </si>
  <si>
    <t>MAKE ENTRIES IN ALL CELLS CONTAINING COMMENTS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</si>
</sst>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0.00000"/>
    <numFmt numFmtId="174" formatCode="0.0000"/>
    <numFmt numFmtId="175" formatCode="0.000"/>
    <numFmt numFmtId="176" formatCode="0.0%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sz val="10"/>
      <color indexed="9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16" fontId="0" fillId="0" borderId="0" xfId="0" applyNumberFormat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5" xfId="0" applyFill="1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23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20" xfId="0" applyFon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10" fontId="0" fillId="0" borderId="10" xfId="57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2" fontId="0" fillId="0" borderId="24" xfId="0" applyNumberFormat="1" applyBorder="1" applyAlignment="1" applyProtection="1">
      <alignment/>
      <protection/>
    </xf>
    <xf numFmtId="10" fontId="0" fillId="0" borderId="16" xfId="57" applyNumberFormat="1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" fillId="0" borderId="24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0" fillId="0" borderId="22" xfId="0" applyBorder="1" applyAlignment="1">
      <alignment/>
    </xf>
    <xf numFmtId="2" fontId="1" fillId="0" borderId="0" xfId="0" applyNumberFormat="1" applyFont="1" applyAlignment="1" applyProtection="1">
      <alignment horizontal="center"/>
      <protection/>
    </xf>
    <xf numFmtId="2" fontId="1" fillId="0" borderId="26" xfId="0" applyNumberFormat="1" applyFont="1" applyBorder="1" applyAlignment="1" applyProtection="1">
      <alignment horizontal="center"/>
      <protection/>
    </xf>
    <xf numFmtId="10" fontId="5" fillId="0" borderId="0" xfId="57" applyNumberFormat="1" applyFont="1" applyAlignment="1" applyProtection="1">
      <alignment/>
      <protection hidden="1"/>
    </xf>
    <xf numFmtId="0" fontId="1" fillId="0" borderId="19" xfId="0" applyFont="1" applyBorder="1" applyAlignment="1">
      <alignment/>
    </xf>
    <xf numFmtId="0" fontId="0" fillId="0" borderId="24" xfId="0" applyFont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24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27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left"/>
    </xf>
    <xf numFmtId="0" fontId="1" fillId="0" borderId="29" xfId="0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33" xfId="0" applyBorder="1" applyAlignment="1">
      <alignment/>
    </xf>
    <xf numFmtId="0" fontId="1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CALIBRATION WEIGHT RESULTS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3"/>
          <c:w val="0.94975"/>
          <c:h val="0.80475"/>
        </c:manualLayout>
      </c:layout>
      <c:barChart>
        <c:barDir val="col"/>
        <c:grouping val="clustered"/>
        <c:varyColors val="0"/>
        <c:ser>
          <c:idx val="1"/>
          <c:order val="0"/>
          <c:tx>
            <c:v>Reading Deviation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'CT3 CW'!$D$10:$D$14</c:f>
              <c:numCache>
                <c:ptCount val="5"/>
                <c:pt idx="0">
                  <c:v>99.79</c:v>
                </c:pt>
                <c:pt idx="1">
                  <c:v>248.99</c:v>
                </c:pt>
                <c:pt idx="2">
                  <c:v>498</c:v>
                </c:pt>
                <c:pt idx="3">
                  <c:v>996.7</c:v>
                </c:pt>
                <c:pt idx="4">
                  <c:v>996.7</c:v>
                </c:pt>
              </c:numCache>
            </c:numRef>
          </c:cat>
          <c:val>
            <c:numRef>
              <c:f>'CT3 CW'!$K$10:$K$14</c:f>
              <c:numCache>
                <c:ptCount val="5"/>
                <c:pt idx="0">
                  <c:v>0.009999999999990905</c:v>
                </c:pt>
                <c:pt idx="1">
                  <c:v>-0.29000000000002046</c:v>
                </c:pt>
                <c:pt idx="2">
                  <c:v>0.10000000000002274</c:v>
                </c:pt>
                <c:pt idx="3">
                  <c:v>-1.2000000000000455</c:v>
                </c:pt>
                <c:pt idx="4">
                  <c:v>-0.900000000000091</c:v>
                </c:pt>
              </c:numCache>
            </c:numRef>
          </c:val>
        </c:ser>
        <c:axId val="32192155"/>
        <c:axId val="1217076"/>
      </c:barChart>
      <c:lineChart>
        <c:grouping val="standard"/>
        <c:varyColors val="0"/>
        <c:ser>
          <c:idx val="0"/>
          <c:order val="1"/>
          <c:tx>
            <c:v>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'CT3 CW'!$K$5</c:f>
                <c:numCache>
                  <c:ptCount val="1"/>
                  <c:pt idx="0">
                    <c:v>5</c:v>
                  </c:pt>
                </c:numCache>
              </c:numRef>
            </c:plus>
            <c:minus>
              <c:numRef>
                <c:f>'CT3 CW'!$K$5</c:f>
                <c:numCache>
                  <c:ptCount val="1"/>
                  <c:pt idx="0">
                    <c:v>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'CT3 CW'!$Z$9:$Z$13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32192155"/>
        <c:axId val="1217076"/>
      </c:lineChart>
      <c:catAx>
        <c:axId val="3219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WEIGHT (g)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crossAx val="1217076"/>
        <c:crosses val="autoZero"/>
        <c:auto val="0"/>
        <c:lblOffset val="100"/>
        <c:tickLblSkip val="1"/>
        <c:noMultiLvlLbl val="0"/>
      </c:catAx>
      <c:valAx>
        <c:axId val="1217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ACCEPTABLE LIMITS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92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625"/>
          <c:y val="0.123"/>
          <c:w val="0.172"/>
          <c:h val="0.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4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E13" sqref="E13"/>
    </sheetView>
  </sheetViews>
  <sheetFormatPr defaultColWidth="8.8515625" defaultRowHeight="12.75"/>
  <sheetData>
    <row r="1" spans="1:5" ht="12.75">
      <c r="A1" s="1" t="s">
        <v>25</v>
      </c>
      <c r="E1" s="45"/>
    </row>
    <row r="2" spans="1:6" ht="12.75">
      <c r="A2" s="1"/>
      <c r="B2" s="1"/>
      <c r="E2" s="45"/>
      <c r="F2" s="30"/>
    </row>
    <row r="3" spans="1:11" ht="15.75" customHeight="1" thickBot="1">
      <c r="A3" s="1"/>
      <c r="B3" s="88" t="s">
        <v>52</v>
      </c>
      <c r="C3" s="88"/>
      <c r="D3" s="88"/>
      <c r="E3" s="88"/>
      <c r="F3" s="88"/>
      <c r="G3" s="3" t="s">
        <v>30</v>
      </c>
      <c r="K3" s="4" t="s">
        <v>11</v>
      </c>
    </row>
    <row r="4" spans="2:12" ht="12.75">
      <c r="B4" s="27" t="s">
        <v>19</v>
      </c>
      <c r="C4" s="17">
        <v>1</v>
      </c>
      <c r="D4" s="17">
        <v>2</v>
      </c>
      <c r="E4" s="17">
        <v>3</v>
      </c>
      <c r="F4" s="18">
        <v>4</v>
      </c>
      <c r="G4" s="66" t="s">
        <v>27</v>
      </c>
      <c r="K4">
        <f>E10*0.005</f>
        <v>5</v>
      </c>
      <c r="L4" t="s">
        <v>12</v>
      </c>
    </row>
    <row r="5" spans="2:9" ht="12.75">
      <c r="B5" s="28" t="s">
        <v>26</v>
      </c>
      <c r="C5" s="60">
        <v>80.87</v>
      </c>
      <c r="D5" s="60">
        <v>239.5</v>
      </c>
      <c r="E5" s="60">
        <v>392.2</v>
      </c>
      <c r="F5" s="61">
        <v>534.2</v>
      </c>
      <c r="I5" s="1" t="s">
        <v>28</v>
      </c>
    </row>
    <row r="6" spans="2:6" ht="13.5" thickBot="1">
      <c r="B6" s="54" t="s">
        <v>29</v>
      </c>
      <c r="C6" s="62">
        <v>0.12</v>
      </c>
      <c r="D6" s="62">
        <v>0.22</v>
      </c>
      <c r="E6" s="62">
        <v>0.27</v>
      </c>
      <c r="F6" s="63">
        <v>0.21</v>
      </c>
    </row>
    <row r="7" spans="8:11" ht="12.75">
      <c r="H7" s="11" t="s">
        <v>50</v>
      </c>
      <c r="J7" s="11" t="s">
        <v>51</v>
      </c>
      <c r="K7" s="4"/>
    </row>
    <row r="8" spans="3:10" ht="12.75">
      <c r="C8" s="4"/>
      <c r="D8" s="4"/>
      <c r="H8" s="70" t="s">
        <v>49</v>
      </c>
      <c r="I8" s="4" t="s">
        <v>4</v>
      </c>
      <c r="J8" s="70" t="s">
        <v>49</v>
      </c>
    </row>
    <row r="9" spans="1:12" ht="13.5" thickBot="1">
      <c r="A9" s="34"/>
      <c r="B9" s="35"/>
      <c r="C9" s="35"/>
      <c r="G9" s="57">
        <f>(I9-H9)/C5</f>
        <v>0.004492618307056988</v>
      </c>
      <c r="H9" s="14">
        <f>C5-3*C21</f>
        <v>80.5066819575083</v>
      </c>
      <c r="I9" s="55">
        <v>80.87</v>
      </c>
      <c r="J9" s="14">
        <f>C5+3*C21</f>
        <v>81.2333180424917</v>
      </c>
      <c r="L9" s="57">
        <f>(J9-I9)/C5</f>
        <v>0.004492618307056988</v>
      </c>
    </row>
    <row r="10" spans="1:12" ht="13.5" thickBot="1">
      <c r="A10" s="35"/>
      <c r="B10" s="21"/>
      <c r="C10" s="22"/>
      <c r="D10" s="23" t="s">
        <v>1</v>
      </c>
      <c r="E10" s="67">
        <v>1000</v>
      </c>
      <c r="F10" s="58" t="s">
        <v>31</v>
      </c>
      <c r="G10" s="57">
        <f>(I10-H10)/D5</f>
        <v>0.00274433014198829</v>
      </c>
      <c r="H10" s="14">
        <f>D5-3*D21</f>
        <v>238.8427329309938</v>
      </c>
      <c r="I10" s="55">
        <f>D20</f>
        <v>239.5</v>
      </c>
      <c r="J10" s="14">
        <f>D5+3*D21</f>
        <v>240.1572670690062</v>
      </c>
      <c r="L10" s="57">
        <f>(J10-D5)/D5</f>
        <v>0.00274433014198829</v>
      </c>
    </row>
    <row r="11" spans="2:12" ht="13.5" thickBot="1">
      <c r="B11" s="46" t="s">
        <v>19</v>
      </c>
      <c r="C11" s="47">
        <v>1</v>
      </c>
      <c r="D11" s="47">
        <v>2</v>
      </c>
      <c r="E11" s="47">
        <v>3</v>
      </c>
      <c r="F11" s="48">
        <v>4</v>
      </c>
      <c r="G11" s="57">
        <f>(I11-H11)/E5</f>
        <v>0.0020524846300357304</v>
      </c>
      <c r="H11" s="14">
        <f>E5-3*E21</f>
        <v>391.39501552810003</v>
      </c>
      <c r="I11" s="55">
        <f>E20</f>
        <v>392.20000000000005</v>
      </c>
      <c r="J11" s="14">
        <f>E5+3*E21</f>
        <v>393.00498447189995</v>
      </c>
      <c r="L11" s="57">
        <f>(J11-E5)/E5</f>
        <v>0.0020524846300355856</v>
      </c>
    </row>
    <row r="12" spans="1:12" ht="12.75">
      <c r="A12" s="3"/>
      <c r="B12" s="42" t="s">
        <v>32</v>
      </c>
      <c r="C12" s="64">
        <v>81</v>
      </c>
      <c r="D12" s="64">
        <v>239.4</v>
      </c>
      <c r="E12" s="64">
        <v>392.4</v>
      </c>
      <c r="F12" s="65">
        <v>534.3</v>
      </c>
      <c r="G12" s="57">
        <f>(I12-H12)/F5</f>
        <v>0.0011779957111606378</v>
      </c>
      <c r="H12" s="15">
        <f>F5-3*F21</f>
        <v>533.5707146910979</v>
      </c>
      <c r="I12" s="56">
        <f>F20</f>
        <v>534.1999999999999</v>
      </c>
      <c r="J12" s="15">
        <f>F5+3*F21</f>
        <v>534.8292853089022</v>
      </c>
      <c r="L12" s="57">
        <f>(J12-F5)/F5</f>
        <v>0.0011779957111608505</v>
      </c>
    </row>
    <row r="13" spans="2:6" ht="12.75">
      <c r="B13" s="42" t="s">
        <v>33</v>
      </c>
      <c r="C13" s="64">
        <v>80.9</v>
      </c>
      <c r="D13" s="64">
        <v>239.6</v>
      </c>
      <c r="E13" s="64">
        <v>392.4</v>
      </c>
      <c r="F13" s="65">
        <v>534.4</v>
      </c>
    </row>
    <row r="14" spans="2:6" ht="12.75">
      <c r="B14" s="42" t="s">
        <v>34</v>
      </c>
      <c r="C14" s="64">
        <v>81</v>
      </c>
      <c r="D14" s="64">
        <v>239.3</v>
      </c>
      <c r="E14" s="64">
        <v>392.1</v>
      </c>
      <c r="F14" s="65">
        <v>534.2</v>
      </c>
    </row>
    <row r="15" spans="2:9" ht="12.75">
      <c r="B15" s="42" t="s">
        <v>35</v>
      </c>
      <c r="C15" s="64">
        <v>80.7</v>
      </c>
      <c r="D15" s="64">
        <v>239.4</v>
      </c>
      <c r="E15" s="64">
        <v>392.5</v>
      </c>
      <c r="F15" s="65">
        <v>534.3</v>
      </c>
      <c r="G15" s="68">
        <v>1</v>
      </c>
      <c r="H15" t="s">
        <v>38</v>
      </c>
      <c r="I15" s="2"/>
    </row>
    <row r="16" spans="2:8" ht="12.75">
      <c r="B16" s="42" t="s">
        <v>36</v>
      </c>
      <c r="C16" s="64">
        <v>80.8</v>
      </c>
      <c r="D16" s="64">
        <v>239.4</v>
      </c>
      <c r="E16" s="64">
        <v>391.9</v>
      </c>
      <c r="F16" s="65">
        <v>533.8</v>
      </c>
      <c r="H16" t="s">
        <v>41</v>
      </c>
    </row>
    <row r="17" spans="2:6" ht="13.5" thickBot="1">
      <c r="B17" s="42" t="s">
        <v>37</v>
      </c>
      <c r="C17" s="64">
        <v>80.8</v>
      </c>
      <c r="D17" s="64">
        <v>239.9</v>
      </c>
      <c r="E17" s="64">
        <v>391.9</v>
      </c>
      <c r="F17" s="65">
        <v>534.2</v>
      </c>
    </row>
    <row r="18" spans="2:8" ht="12.75">
      <c r="B18" s="36" t="s">
        <v>23</v>
      </c>
      <c r="C18" s="49">
        <f>MIN(C12:C17)</f>
        <v>80.7</v>
      </c>
      <c r="D18" s="49">
        <f>MIN(D12:D17)</f>
        <v>239.3</v>
      </c>
      <c r="E18" s="49">
        <f>MIN(E12:E17)</f>
        <v>391.9</v>
      </c>
      <c r="F18" s="50">
        <f>MIN(F12:F17)</f>
        <v>533.8</v>
      </c>
      <c r="G18" s="1">
        <v>2</v>
      </c>
      <c r="H18" t="s">
        <v>39</v>
      </c>
    </row>
    <row r="19" spans="2:8" ht="12.75">
      <c r="B19" s="51" t="s">
        <v>24</v>
      </c>
      <c r="C19" s="43">
        <f>MAX(C12:C17)</f>
        <v>81</v>
      </c>
      <c r="D19" s="43">
        <f>MAX(D12:D17)</f>
        <v>239.9</v>
      </c>
      <c r="E19" s="43">
        <f>MAX(E12:E17)</f>
        <v>392.5</v>
      </c>
      <c r="F19" s="59">
        <f>MAX(F12:F17)</f>
        <v>534.4</v>
      </c>
      <c r="H19" t="s">
        <v>40</v>
      </c>
    </row>
    <row r="20" spans="2:6" ht="12.75">
      <c r="B20" s="52" t="s">
        <v>20</v>
      </c>
      <c r="C20" s="37">
        <f>AVERAGE(C12:C17)</f>
        <v>80.86666666666667</v>
      </c>
      <c r="D20" s="37">
        <f>AVERAGE(D12:D17)</f>
        <v>239.5</v>
      </c>
      <c r="E20" s="37">
        <f>AVERAGE(E12:E17)</f>
        <v>392.20000000000005</v>
      </c>
      <c r="F20" s="40">
        <f>AVERAGE(F12:F17)</f>
        <v>534.1999999999999</v>
      </c>
    </row>
    <row r="21" spans="2:8" ht="12.75">
      <c r="B21" s="52" t="s">
        <v>21</v>
      </c>
      <c r="C21" s="37">
        <f>STDEV(C12:C17)</f>
        <v>0.12110601416389984</v>
      </c>
      <c r="D21" s="37">
        <f>STDEV(D12:D17)</f>
        <v>0.21908902300206437</v>
      </c>
      <c r="E21" s="37">
        <f>STDEV(E12:E17)</f>
        <v>0.26832815729997644</v>
      </c>
      <c r="F21" s="40">
        <f>STDEV(F12:F17)</f>
        <v>0.20976176963403464</v>
      </c>
      <c r="G21" s="1">
        <v>3</v>
      </c>
      <c r="H21" t="s">
        <v>42</v>
      </c>
    </row>
    <row r="22" spans="2:8" ht="13.5" thickBot="1">
      <c r="B22" s="53" t="s">
        <v>22</v>
      </c>
      <c r="C22" s="38">
        <f>C21/C20</f>
        <v>0.0014976011644340457</v>
      </c>
      <c r="D22" s="38">
        <f>D21/D20</f>
        <v>0.0009147767139960934</v>
      </c>
      <c r="E22" s="38">
        <f>E21/E20</f>
        <v>0.0006841615433451719</v>
      </c>
      <c r="F22" s="41">
        <f>F21/F20</f>
        <v>0.0003926652370536029</v>
      </c>
      <c r="H22" t="s">
        <v>44</v>
      </c>
    </row>
    <row r="23" spans="1:8" ht="12.75">
      <c r="A23" s="39"/>
      <c r="H23" t="s">
        <v>43</v>
      </c>
    </row>
    <row r="24" ht="12.75">
      <c r="H24" t="s">
        <v>45</v>
      </c>
    </row>
    <row r="25" ht="12.75">
      <c r="H25" t="s">
        <v>46</v>
      </c>
    </row>
    <row r="27" ht="12.75">
      <c r="D27" s="69" t="s">
        <v>18</v>
      </c>
    </row>
    <row r="28" ht="12.75">
      <c r="B28" s="7" t="s">
        <v>48</v>
      </c>
    </row>
    <row r="29" ht="12.75">
      <c r="B29" s="7" t="s">
        <v>47</v>
      </c>
    </row>
  </sheetData>
  <sheetProtection sheet="1" objects="1" scenarios="1"/>
  <mergeCells count="1">
    <mergeCell ref="B3:F3"/>
  </mergeCells>
  <printOptions/>
  <pageMargins left="0.75" right="0.75" top="1" bottom="1" header="0.5" footer="0.5"/>
  <pageSetup horizontalDpi="600" verticalDpi="600" orientation="landscape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PageLayoutView="0" workbookViewId="0" topLeftCell="A1">
      <selection activeCell="E2" sqref="E2"/>
    </sheetView>
  </sheetViews>
  <sheetFormatPr defaultColWidth="8.8515625" defaultRowHeight="12.75"/>
  <cols>
    <col min="1" max="10" width="8.8515625" style="0" customWidth="1"/>
    <col min="11" max="11" width="10.28125" style="0" bestFit="1" customWidth="1"/>
  </cols>
  <sheetData>
    <row r="1" spans="1:13" ht="16.5" thickBot="1">
      <c r="A1" s="31"/>
      <c r="B1" s="31"/>
      <c r="C1" s="31"/>
      <c r="D1" s="31"/>
      <c r="E1" s="31"/>
      <c r="F1" s="32" t="s">
        <v>17</v>
      </c>
      <c r="G1" s="31"/>
      <c r="H1" s="31"/>
      <c r="I1" s="31"/>
      <c r="J1" s="31"/>
      <c r="K1" s="31"/>
      <c r="L1" s="31"/>
      <c r="M1" s="31"/>
    </row>
    <row r="2" spans="1:5" ht="13.5" thickBot="1">
      <c r="A2" s="1" t="s">
        <v>25</v>
      </c>
      <c r="D2" s="30" t="s">
        <v>15</v>
      </c>
      <c r="E2" s="33">
        <v>8484734</v>
      </c>
    </row>
    <row r="3" ht="13.5" thickBot="1">
      <c r="A3" s="1"/>
    </row>
    <row r="4" spans="2:11" ht="13.5" thickBot="1">
      <c r="B4" s="21"/>
      <c r="C4" s="22"/>
      <c r="D4" s="23" t="s">
        <v>1</v>
      </c>
      <c r="E4" s="24">
        <v>1000</v>
      </c>
      <c r="F4" s="25"/>
      <c r="G4" s="26"/>
      <c r="K4" s="4" t="s">
        <v>11</v>
      </c>
    </row>
    <row r="5" spans="2:12" ht="12.75">
      <c r="B5" s="27" t="s">
        <v>14</v>
      </c>
      <c r="C5" s="17">
        <v>1</v>
      </c>
      <c r="D5" s="17">
        <v>2</v>
      </c>
      <c r="E5" s="17">
        <v>3</v>
      </c>
      <c r="F5" s="17">
        <v>4</v>
      </c>
      <c r="G5" s="20">
        <v>5</v>
      </c>
      <c r="K5">
        <f>E4*0.005</f>
        <v>5</v>
      </c>
      <c r="L5" t="s">
        <v>12</v>
      </c>
    </row>
    <row r="6" spans="2:9" ht="12.75">
      <c r="B6" s="28" t="s">
        <v>0</v>
      </c>
      <c r="C6" s="10">
        <v>99.79</v>
      </c>
      <c r="D6" s="10">
        <v>149.2</v>
      </c>
      <c r="E6" s="10">
        <v>249.01</v>
      </c>
      <c r="F6" s="10">
        <v>498.7</v>
      </c>
      <c r="G6" s="44"/>
      <c r="I6" s="1" t="s">
        <v>10</v>
      </c>
    </row>
    <row r="7" spans="2:7" ht="13.5" thickBot="1">
      <c r="B7" s="29" t="s">
        <v>16</v>
      </c>
      <c r="C7" s="8">
        <v>421</v>
      </c>
      <c r="D7" s="8">
        <v>388</v>
      </c>
      <c r="E7" s="8">
        <v>258</v>
      </c>
      <c r="F7" s="8">
        <v>369</v>
      </c>
      <c r="G7" s="19"/>
    </row>
    <row r="8" spans="8:11" ht="12.75">
      <c r="H8" s="11" t="s">
        <v>2</v>
      </c>
      <c r="J8" s="11" t="s">
        <v>3</v>
      </c>
      <c r="K8" s="4"/>
    </row>
    <row r="9" spans="4:26" ht="12.75">
      <c r="D9" s="4" t="s">
        <v>8</v>
      </c>
      <c r="H9" s="12"/>
      <c r="I9" s="4" t="s">
        <v>4</v>
      </c>
      <c r="J9" s="12"/>
      <c r="K9" s="4" t="s">
        <v>9</v>
      </c>
      <c r="Z9">
        <v>0</v>
      </c>
    </row>
    <row r="10" spans="3:26" ht="12.75">
      <c r="C10" s="3">
        <v>1</v>
      </c>
      <c r="D10">
        <f>C6</f>
        <v>99.79</v>
      </c>
      <c r="E10" s="4"/>
      <c r="F10" s="4"/>
      <c r="H10" s="12">
        <f>D10-0.005*E$4</f>
        <v>94.79</v>
      </c>
      <c r="I10" s="6">
        <v>99.8</v>
      </c>
      <c r="J10" s="12">
        <f>D10+0.005*E$4</f>
        <v>104.79</v>
      </c>
      <c r="K10" s="5">
        <f>I10-D10</f>
        <v>0.009999999999990905</v>
      </c>
      <c r="Z10">
        <v>0</v>
      </c>
    </row>
    <row r="11" spans="3:26" ht="12.75">
      <c r="C11" s="3" t="s">
        <v>5</v>
      </c>
      <c r="D11">
        <f>C6+D6</f>
        <v>248.99</v>
      </c>
      <c r="E11" s="4"/>
      <c r="F11" s="4"/>
      <c r="H11" s="12">
        <f>D11-0.005*E$4</f>
        <v>243.99</v>
      </c>
      <c r="I11" s="6">
        <v>248.7</v>
      </c>
      <c r="J11" s="12">
        <f>D11+0.005*E$4</f>
        <v>253.99</v>
      </c>
      <c r="K11" s="5">
        <f>I11-D11</f>
        <v>-0.29000000000002046</v>
      </c>
      <c r="Z11">
        <v>0</v>
      </c>
    </row>
    <row r="12" spans="3:26" ht="12.75">
      <c r="C12" s="3" t="s">
        <v>6</v>
      </c>
      <c r="D12">
        <f>C6+D6+E6</f>
        <v>498</v>
      </c>
      <c r="E12" s="4"/>
      <c r="F12" s="4"/>
      <c r="H12" s="12">
        <f>D12-0.005*E$4</f>
        <v>493</v>
      </c>
      <c r="I12" s="6">
        <v>498.1</v>
      </c>
      <c r="J12" s="12">
        <f>D12+0.005*E$4</f>
        <v>503</v>
      </c>
      <c r="K12" s="5">
        <f>I12-D12</f>
        <v>0.10000000000002274</v>
      </c>
      <c r="Z12">
        <v>0</v>
      </c>
    </row>
    <row r="13" spans="3:26" ht="12.75">
      <c r="C13" s="3" t="s">
        <v>7</v>
      </c>
      <c r="D13">
        <f>C6+D6+E6+F6</f>
        <v>996.7</v>
      </c>
      <c r="E13" s="3"/>
      <c r="F13" s="3"/>
      <c r="H13" s="12">
        <f>D13-0.005*E$4</f>
        <v>991.7</v>
      </c>
      <c r="I13" s="6">
        <v>995.5</v>
      </c>
      <c r="J13" s="12">
        <f>D13+0.005*E$4</f>
        <v>1001.7</v>
      </c>
      <c r="K13" s="5">
        <f>I13-D13</f>
        <v>-1.2000000000000455</v>
      </c>
      <c r="Z13">
        <v>0</v>
      </c>
    </row>
    <row r="14" spans="3:11" ht="12.75">
      <c r="C14" s="16" t="s">
        <v>13</v>
      </c>
      <c r="D14">
        <f>SUM(C6:G6)</f>
        <v>996.7</v>
      </c>
      <c r="H14" s="13">
        <f>D14-0.005*E$4</f>
        <v>991.7</v>
      </c>
      <c r="I14" s="6">
        <v>995.8</v>
      </c>
      <c r="J14" s="13">
        <f>D14+0.005*E$4</f>
        <v>1001.7</v>
      </c>
      <c r="K14" s="5">
        <f>I14-D14</f>
        <v>-0.900000000000091</v>
      </c>
    </row>
    <row r="16" spans="2:17" ht="12.75">
      <c r="B16" s="71"/>
      <c r="C16" s="72"/>
      <c r="D16" s="73" t="s">
        <v>18</v>
      </c>
      <c r="E16" s="74"/>
      <c r="F16" s="74"/>
      <c r="G16" s="74"/>
      <c r="H16" s="74"/>
      <c r="I16" s="75"/>
      <c r="J16" s="74"/>
      <c r="K16" s="74"/>
      <c r="L16" s="74"/>
      <c r="M16" s="74"/>
      <c r="N16" s="74"/>
      <c r="O16" s="74"/>
      <c r="P16" s="74"/>
      <c r="Q16" s="76"/>
    </row>
    <row r="17" spans="2:17" ht="12.75">
      <c r="B17" s="77"/>
      <c r="C17" s="78"/>
      <c r="D17" s="79"/>
      <c r="E17" s="9"/>
      <c r="F17" s="9"/>
      <c r="G17" s="9"/>
      <c r="H17" s="9"/>
      <c r="I17" s="80"/>
      <c r="J17" s="9"/>
      <c r="K17" s="9"/>
      <c r="L17" s="9"/>
      <c r="M17" s="9"/>
      <c r="N17" s="9"/>
      <c r="O17" s="9"/>
      <c r="P17" s="9"/>
      <c r="Q17" s="81"/>
    </row>
    <row r="18" spans="2:17" ht="12.75">
      <c r="B18" s="77"/>
      <c r="C18" s="82" t="s">
        <v>55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81"/>
    </row>
    <row r="19" spans="2:17" ht="12.75">
      <c r="B19" s="77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81"/>
    </row>
    <row r="20" spans="2:17" ht="12.75">
      <c r="B20" s="77"/>
      <c r="C20" s="83" t="s">
        <v>53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81"/>
    </row>
    <row r="21" spans="2:17" ht="12.75">
      <c r="B21" s="7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81"/>
    </row>
    <row r="22" spans="2:17" ht="12.75">
      <c r="B22" s="84"/>
      <c r="C22" s="85" t="s">
        <v>54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7"/>
    </row>
  </sheetData>
  <sheetProtection sheet="1" objects="1" scenarios="1" selectLockedCells="1"/>
  <printOptions/>
  <pageMargins left="0.75" right="0.75" top="1" bottom="1" header="0.5" footer="0.5"/>
  <pageSetup horizontalDpi="600" verticalDpi="600" orientation="landscape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Brookfield Engineering Labs.,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 Thibodeau</dc:creator>
  <cp:keywords/>
  <dc:description/>
  <cp:lastModifiedBy>Microsoft Office User</cp:lastModifiedBy>
  <cp:lastPrinted>2009-09-30T18:52:20Z</cp:lastPrinted>
  <dcterms:created xsi:type="dcterms:W3CDTF">2006-06-15T17:11:25Z</dcterms:created>
  <dcterms:modified xsi:type="dcterms:W3CDTF">2017-05-03T13:06:36Z</dcterms:modified>
  <cp:category/>
  <cp:version/>
  <cp:contentType/>
  <cp:contentStatus/>
</cp:coreProperties>
</file>